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6600" tabRatio="911" activeTab="0"/>
  </bookViews>
  <sheets>
    <sheet name="Obsah" sheetId="1" r:id="rId1"/>
    <sheet name="Pokusy" sheetId="2" r:id="rId2"/>
    <sheet name="Cvičenie 1" sheetId="3" r:id="rId3"/>
    <sheet name="Cvičenie 2" sheetId="4" r:id="rId4"/>
    <sheet name="Krátke úlohy" sheetId="5" r:id="rId5"/>
    <sheet name="Úloha 1" sheetId="6" r:id="rId6"/>
    <sheet name="Riešenie 1" sheetId="7" r:id="rId7"/>
    <sheet name="Úloha 2" sheetId="8" r:id="rId8"/>
    <sheet name="Riešenie 2" sheetId="9" r:id="rId9"/>
    <sheet name="Úloha 3" sheetId="10" r:id="rId10"/>
    <sheet name="Riešenie 3" sheetId="11" r:id="rId11"/>
    <sheet name="Úloha 4" sheetId="12" r:id="rId12"/>
    <sheet name="Riesenie 4" sheetId="13" r:id="rId13"/>
    <sheet name="Úloha 5" sheetId="14" r:id="rId14"/>
    <sheet name="Riešenie 5" sheetId="15" r:id="rId15"/>
    <sheet name="Úloha 6" sheetId="16" r:id="rId16"/>
    <sheet name="Riešenie 6" sheetId="17" r:id="rId17"/>
    <sheet name="Úloha 7" sheetId="18" r:id="rId18"/>
    <sheet name="Riešenie 7" sheetId="19" r:id="rId19"/>
  </sheets>
  <definedNames>
    <definedName name="\v">'Riesenie 4'!#REF!</definedName>
    <definedName name="_Fill" hidden="1">'Riesenie 4'!$F$22:$F$50</definedName>
    <definedName name="_Regression_Int" localSheetId="12" hidden="1">1</definedName>
    <definedName name="_xlnm.Print_Area" localSheetId="12">'Riesenie 4'!$B$2:$R$43</definedName>
    <definedName name="Oblasť_tlače_MI" localSheetId="12">'Riesenie 4'!$B$2:$R$43</definedName>
  </definedNames>
  <calcPr fullCalcOnLoad="1"/>
</workbook>
</file>

<file path=xl/comments12.xml><?xml version="1.0" encoding="utf-8"?>
<comments xmlns="http://schemas.openxmlformats.org/spreadsheetml/2006/main">
  <authors>
    <author>x</author>
  </authors>
  <commentList>
    <comment ref="E53" authorId="0">
      <text>
        <r>
          <rPr>
            <sz val="10"/>
            <rFont val="Tahoma"/>
            <family val="2"/>
          </rPr>
          <t>Priemer triedy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15" authorId="0">
      <text>
        <r>
          <rPr>
            <sz val="10"/>
            <rFont val="Tahoma"/>
            <family val="2"/>
          </rPr>
          <t>Tu vložte vzorec 1. úlohy</t>
        </r>
      </text>
    </comment>
    <comment ref="C16" authorId="0">
      <text>
        <r>
          <rPr>
            <sz val="10"/>
            <rFont val="Tahoma"/>
            <family val="2"/>
          </rPr>
          <t>Tu nakopírujte vzorec 1. úlohy</t>
        </r>
      </text>
    </comment>
    <comment ref="D15" authorId="0">
      <text>
        <r>
          <rPr>
            <sz val="10"/>
            <rFont val="Tahoma"/>
            <family val="2"/>
          </rPr>
          <t>Tu vložte vzorec 2. úlohy</t>
        </r>
      </text>
    </comment>
    <comment ref="E15" authorId="0">
      <text>
        <r>
          <rPr>
            <sz val="10"/>
            <rFont val="Tahoma"/>
            <family val="2"/>
          </rPr>
          <t>Tu vložte vzorec 3. úlohy</t>
        </r>
      </text>
    </comment>
    <comment ref="C17" authorId="0">
      <text>
        <r>
          <rPr>
            <sz val="10"/>
            <rFont val="Tahoma"/>
            <family val="2"/>
          </rPr>
          <t>Tu nakopírujte vzorec 1. úlohy</t>
        </r>
      </text>
    </comment>
    <comment ref="C18" authorId="0">
      <text>
        <r>
          <rPr>
            <sz val="10"/>
            <rFont val="Tahoma"/>
            <family val="2"/>
          </rPr>
          <t>Tu nakopírujte vzorec 1. úlohy</t>
        </r>
      </text>
    </comment>
    <comment ref="C19" authorId="0">
      <text>
        <r>
          <rPr>
            <sz val="10"/>
            <rFont val="Tahoma"/>
            <family val="2"/>
          </rPr>
          <t>Tu nakopírujte vzorec 1. úlohy</t>
        </r>
      </text>
    </comment>
    <comment ref="C20" authorId="0">
      <text>
        <r>
          <rPr>
            <sz val="10"/>
            <rFont val="Tahoma"/>
            <family val="2"/>
          </rPr>
          <t>Tu nakopírujte vzorec 1. úlohy</t>
        </r>
      </text>
    </comment>
    <comment ref="C21" authorId="0">
      <text>
        <r>
          <rPr>
            <sz val="10"/>
            <rFont val="Tahoma"/>
            <family val="2"/>
          </rPr>
          <t>Tu nakopírujte vzorec 1. úlohy</t>
        </r>
      </text>
    </comment>
    <comment ref="D16" authorId="0">
      <text>
        <r>
          <rPr>
            <sz val="10"/>
            <rFont val="Tahoma"/>
            <family val="2"/>
          </rPr>
          <t>Tu nakopírujte vzorec 2. úlohy</t>
        </r>
      </text>
    </comment>
    <comment ref="D17" authorId="0">
      <text>
        <r>
          <rPr>
            <sz val="10"/>
            <rFont val="Tahoma"/>
            <family val="2"/>
          </rPr>
          <t>Tu nakopírujte vzorec 2. úlohy</t>
        </r>
      </text>
    </comment>
    <comment ref="D18" authorId="0">
      <text>
        <r>
          <rPr>
            <sz val="10"/>
            <rFont val="Tahoma"/>
            <family val="2"/>
          </rPr>
          <t>Tu nakopírujte vzorec 2. úlohy</t>
        </r>
      </text>
    </comment>
    <comment ref="D19" authorId="0">
      <text>
        <r>
          <rPr>
            <sz val="10"/>
            <rFont val="Tahoma"/>
            <family val="2"/>
          </rPr>
          <t>Tu nakopírujte vzorec 2. úlohy</t>
        </r>
      </text>
    </comment>
    <comment ref="D20" authorId="0">
      <text>
        <r>
          <rPr>
            <sz val="10"/>
            <rFont val="Tahoma"/>
            <family val="2"/>
          </rPr>
          <t>Tu nakopírujte vzorec 2. úlohy</t>
        </r>
      </text>
    </comment>
    <comment ref="D21" authorId="0">
      <text>
        <r>
          <rPr>
            <sz val="10"/>
            <rFont val="Tahoma"/>
            <family val="2"/>
          </rPr>
          <t>Tu nakopírujte vzorec 2. úlohy</t>
        </r>
      </text>
    </comment>
    <comment ref="E16" authorId="0">
      <text>
        <r>
          <rPr>
            <sz val="10"/>
            <rFont val="Tahoma"/>
            <family val="2"/>
          </rPr>
          <t>Tu nakopírujte vzorec 3. úlohy</t>
        </r>
      </text>
    </comment>
    <comment ref="E17" authorId="0">
      <text>
        <r>
          <rPr>
            <sz val="10"/>
            <rFont val="Tahoma"/>
            <family val="2"/>
          </rPr>
          <t>Tu nakopírujte vzorec 3. úlohy</t>
        </r>
      </text>
    </comment>
    <comment ref="E18" authorId="0">
      <text>
        <r>
          <rPr>
            <sz val="10"/>
            <rFont val="Tahoma"/>
            <family val="2"/>
          </rPr>
          <t>Tu nakopírujte vzorec 3. úlohy</t>
        </r>
      </text>
    </comment>
    <comment ref="E19" authorId="0">
      <text>
        <r>
          <rPr>
            <sz val="10"/>
            <rFont val="Tahoma"/>
            <family val="2"/>
          </rPr>
          <t>Tu nakopírujte vzorec 3. úlohy</t>
        </r>
      </text>
    </comment>
    <comment ref="E20" authorId="0">
      <text>
        <r>
          <rPr>
            <sz val="10"/>
            <rFont val="Tahoma"/>
            <family val="2"/>
          </rPr>
          <t>Tu nakopírujte vzorec 3. úlohy</t>
        </r>
      </text>
    </comment>
    <comment ref="E21" authorId="0">
      <text>
        <r>
          <rPr>
            <sz val="10"/>
            <rFont val="Tahoma"/>
            <family val="2"/>
          </rPr>
          <t>Tu nakopírujte vzorec 3. úlohy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G13" authorId="0">
      <text>
        <r>
          <rPr>
            <sz val="10"/>
            <rFont val="Tahoma"/>
            <family val="2"/>
          </rPr>
          <t>Pomocný stĺpec</t>
        </r>
      </text>
    </comment>
    <comment ref="H13" authorId="0">
      <text>
        <r>
          <rPr>
            <sz val="10"/>
            <rFont val="Tahoma"/>
            <family val="2"/>
          </rPr>
          <t>Riešenie a)</t>
        </r>
      </text>
    </comment>
    <comment ref="I13" authorId="0">
      <text>
        <r>
          <rPr>
            <sz val="10"/>
            <rFont val="Tahoma"/>
            <family val="2"/>
          </rPr>
          <t>Riešenie b)</t>
        </r>
      </text>
    </comment>
    <comment ref="G14" authorId="0">
      <text>
        <r>
          <rPr>
            <sz val="10"/>
            <rFont val="Tahoma"/>
            <family val="2"/>
          </rPr>
          <t>Pomocný stĺpec</t>
        </r>
      </text>
    </comment>
    <comment ref="G15" authorId="0">
      <text>
        <r>
          <rPr>
            <sz val="10"/>
            <rFont val="Tahoma"/>
            <family val="2"/>
          </rPr>
          <t>Pomocný stĺpec</t>
        </r>
      </text>
    </comment>
    <comment ref="G16" authorId="0">
      <text>
        <r>
          <rPr>
            <sz val="10"/>
            <rFont val="Tahoma"/>
            <family val="2"/>
          </rPr>
          <t>Pomocný stĺpec</t>
        </r>
      </text>
    </comment>
    <comment ref="G17" authorId="0">
      <text>
        <r>
          <rPr>
            <sz val="10"/>
            <rFont val="Tahoma"/>
            <family val="2"/>
          </rPr>
          <t>Pomocný stĺpec</t>
        </r>
      </text>
    </comment>
    <comment ref="H14" authorId="0">
      <text>
        <r>
          <rPr>
            <sz val="10"/>
            <rFont val="Tahoma"/>
            <family val="2"/>
          </rPr>
          <t>Riešenie a)</t>
        </r>
      </text>
    </comment>
    <comment ref="H15" authorId="0">
      <text>
        <r>
          <rPr>
            <sz val="10"/>
            <rFont val="Tahoma"/>
            <family val="2"/>
          </rPr>
          <t>Riešenie a)</t>
        </r>
      </text>
    </comment>
    <comment ref="H16" authorId="0">
      <text>
        <r>
          <rPr>
            <sz val="10"/>
            <rFont val="Tahoma"/>
            <family val="2"/>
          </rPr>
          <t>Riešenie a)</t>
        </r>
      </text>
    </comment>
    <comment ref="H17" authorId="0">
      <text>
        <r>
          <rPr>
            <sz val="10"/>
            <rFont val="Tahoma"/>
            <family val="2"/>
          </rPr>
          <t>Riešenie a)</t>
        </r>
      </text>
    </comment>
    <comment ref="I14" authorId="0">
      <text>
        <r>
          <rPr>
            <sz val="10"/>
            <rFont val="Tahoma"/>
            <family val="2"/>
          </rPr>
          <t>Riešenie b)</t>
        </r>
      </text>
    </comment>
    <comment ref="I15" authorId="0">
      <text>
        <r>
          <rPr>
            <sz val="10"/>
            <rFont val="Tahoma"/>
            <family val="2"/>
          </rPr>
          <t>Riešenie b)</t>
        </r>
      </text>
    </comment>
    <comment ref="I16" authorId="0">
      <text>
        <r>
          <rPr>
            <sz val="10"/>
            <rFont val="Tahoma"/>
            <family val="2"/>
          </rPr>
          <t>Riešenie b)</t>
        </r>
      </text>
    </comment>
    <comment ref="I17" authorId="0">
      <text>
        <r>
          <rPr>
            <sz val="10"/>
            <rFont val="Tahoma"/>
            <family val="2"/>
          </rPr>
          <t>Riešenie b)</t>
        </r>
      </text>
    </comment>
  </commentList>
</comments>
</file>

<file path=xl/sharedStrings.xml><?xml version="1.0" encoding="utf-8"?>
<sst xmlns="http://schemas.openxmlformats.org/spreadsheetml/2006/main" count="744" uniqueCount="316">
  <si>
    <t>Pc</t>
  </si>
  <si>
    <t>Meno a priezvisko</t>
  </si>
  <si>
    <t>Buriková Anna</t>
  </si>
  <si>
    <t>Citriak Zdeno</t>
  </si>
  <si>
    <t>Galajda Miroslav</t>
  </si>
  <si>
    <t>Hakulin Ivo</t>
  </si>
  <si>
    <t>Mamajová Emília</t>
  </si>
  <si>
    <t>Romanová Beáta</t>
  </si>
  <si>
    <t>Priemery</t>
  </si>
  <si>
    <t>Cel.p</t>
  </si>
  <si>
    <t>Priem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</si>
  <si>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</si>
  <si>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</si>
  <si>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</si>
  <si>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</si>
  <si>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</si>
  <si>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</si>
  <si>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</si>
  <si>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</si>
  <si>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</si>
  <si>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</si>
  <si>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</si>
  <si>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</si>
  <si>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Blažko Peter</t>
  </si>
  <si>
    <t>Demčák Marcel</t>
  </si>
  <si>
    <t>Gajdoš Ján</t>
  </si>
  <si>
    <t>Gerboc Dušan</t>
  </si>
  <si>
    <t>Harakaľ Martin</t>
  </si>
  <si>
    <t>Hrabčáková Dana</t>
  </si>
  <si>
    <t>Hrebeňák Milan</t>
  </si>
  <si>
    <t>Humeňanský Martin</t>
  </si>
  <si>
    <t>Kačmár Juraj</t>
  </si>
  <si>
    <t>Leňko Jozef</t>
  </si>
  <si>
    <t>Lupták Ľubomír</t>
  </si>
  <si>
    <t>Morochovič Pavel</t>
  </si>
  <si>
    <t>Pandoš Radovan</t>
  </si>
  <si>
    <t>Polačková Lucia</t>
  </si>
  <si>
    <t>D vzorec, ktorý určí celkový prospech žiaka takto:</t>
  </si>
  <si>
    <t>1. Celkový prospech bude PV (prospel s vyznamenaním), ak:</t>
  </si>
  <si>
    <t>2. Celkový prospech bude PVD (prospel veľmi dobre), ak:</t>
  </si>
  <si>
    <t>3. Celkový prospech bude P (prospel), ak nemá z premetov známku 5.</t>
  </si>
  <si>
    <t>4. V ostatných prípadoch bude jeho celkový prospech N (neprospel).</t>
  </si>
  <si>
    <t>Podnik má 10 zamestnancov  a chce na konci roka vyplatiť 13. plat.</t>
  </si>
  <si>
    <t>Výška 13. platu sa určí na základe priemernej mzdy za mesiace júl</t>
  </si>
  <si>
    <t>až november takto:</t>
  </si>
  <si>
    <t xml:space="preserve">   suma 15 000 Sk.</t>
  </si>
  <si>
    <t>Vytvorte tabuľku, ktorá bude obsahovať mená zamestnancov, ich mzdy</t>
  </si>
  <si>
    <t>za uvedené mesiace (mzda je celé číslo od 5000 do 20 000 Sk) a vy-</t>
  </si>
  <si>
    <t>do 7500 Sk vrátane</t>
  </si>
  <si>
    <t>nad 7500 do 10 000 Sk vrátane</t>
  </si>
  <si>
    <t>nad 10 000 Sk</t>
  </si>
  <si>
    <t>firmy v uvedených rokoch.</t>
  </si>
  <si>
    <t>v stĺpcoch B až F na tom istom riadku je záporný, uložia do bunky</t>
  </si>
  <si>
    <t>že priemer je 0, vložia nulu.</t>
  </si>
  <si>
    <t>Do oblasti H13:H17 vložte vzorce, ktoré v prípade, že priemer čísel</t>
  </si>
  <si>
    <t>číslo -1. Ak je uvedený priemer kladný, vložia číslo 1 a v prípade,</t>
  </si>
  <si>
    <t>nasledujúcich pravidiel:</t>
  </si>
  <si>
    <t xml:space="preserve">     Základom pre výpočet mzdy je počet odpracovaných dní a počet nadčasových</t>
  </si>
  <si>
    <t>hodín. Za jeden pracovný deň dostane zamestnanec 480 Sk. Dovolenka je odmeňo-</t>
  </si>
  <si>
    <t xml:space="preserve">     Zamestnancovi môže byť vyplatená aj jednorázová odmena, na ktorú sa kate-</t>
  </si>
  <si>
    <t>górie nevzťahujú.</t>
  </si>
  <si>
    <t xml:space="preserve">     Žiaden zo zamestnancov nepoberá rodinné prídavky a všetci sú absolútne</t>
  </si>
  <si>
    <t>zdraví, takže nevyplácame nemocenské dávky.</t>
  </si>
  <si>
    <t>Zvyšok sa zdaní jednotnou daňou 15%.</t>
  </si>
  <si>
    <t xml:space="preserve">     Vytvorte tabuľku, ktorá umožní vypočítavať mzdy vo firme. Okrem čistej</t>
  </si>
  <si>
    <t>koľko treba odviesť do fondov a koľko ako daň.</t>
  </si>
  <si>
    <t>Polročná  klasifikácia  triedy</t>
  </si>
  <si>
    <t>Účtovaná hodnota</t>
  </si>
  <si>
    <t>Spotreba</t>
  </si>
  <si>
    <t>Koncový stav</t>
  </si>
  <si>
    <t>Počiatočný stav</t>
  </si>
  <si>
    <t>Typ vodomera</t>
  </si>
  <si>
    <t>Číslo vodomera</t>
  </si>
  <si>
    <t>MENO</t>
  </si>
  <si>
    <r>
      <t>Cena za 1 m</t>
    </r>
    <r>
      <rPr>
        <vertAlign val="superscript"/>
        <sz val="10"/>
        <rFont val="Arial CE"/>
        <family val="2"/>
      </rPr>
      <t>3</t>
    </r>
  </si>
  <si>
    <t>tzv. stočné.</t>
  </si>
  <si>
    <t>rátajte aj s možnosťou pretočenia vodomera.</t>
  </si>
  <si>
    <t>vzorce, ktoré vypočítajú spotrebu vody a cenu, ktorú nájomník zaplatí.</t>
  </si>
  <si>
    <t xml:space="preserve">     V tabuľke umiestnenej nižšie sú údaje o odčítaní vodomera niekoľkých nájomníkov bytov. Je potrebné doplniť</t>
  </si>
  <si>
    <t>Mesiac</t>
  </si>
  <si>
    <t>Júl</t>
  </si>
  <si>
    <t>August</t>
  </si>
  <si>
    <t>September</t>
  </si>
  <si>
    <t>Október</t>
  </si>
  <si>
    <t>November</t>
  </si>
  <si>
    <t>P.č.</t>
  </si>
  <si>
    <t>Priemerný plat</t>
  </si>
  <si>
    <t>13. plat</t>
  </si>
  <si>
    <t>Január</t>
  </si>
  <si>
    <t>Február</t>
  </si>
  <si>
    <t>Marec</t>
  </si>
  <si>
    <t>Apríl</t>
  </si>
  <si>
    <t>Máj</t>
  </si>
  <si>
    <t>Jún</t>
  </si>
  <si>
    <t>December</t>
  </si>
  <si>
    <t>Najväčší zisk</t>
  </si>
  <si>
    <t>Najväčšia strata</t>
  </si>
  <si>
    <t>Meno</t>
  </si>
  <si>
    <t>Počet dní</t>
  </si>
  <si>
    <t>Nadčasy</t>
  </si>
  <si>
    <t>prac.deň</t>
  </si>
  <si>
    <t>víkend a noc</t>
  </si>
  <si>
    <t>Kategória</t>
  </si>
  <si>
    <t>Východzia mzda</t>
  </si>
  <si>
    <t>Hrubá mzda</t>
  </si>
  <si>
    <t>Odmena</t>
  </si>
  <si>
    <t>Fondy</t>
  </si>
  <si>
    <t>Daň</t>
  </si>
  <si>
    <t>Čistá mzda</t>
  </si>
  <si>
    <t>Na mzdy</t>
  </si>
  <si>
    <t>Odvod dane</t>
  </si>
  <si>
    <t>Do fondov</t>
  </si>
  <si>
    <t>1. riešenie:</t>
  </si>
  <si>
    <t>Zisk alebo strata v miliónoch Sk za rok</t>
  </si>
  <si>
    <t>Platba za spotrebovanú elektrinu v domácnosti sa môže robiť podľa dvoch sadzieb:</t>
  </si>
  <si>
    <t xml:space="preserve">  - sadzba B, pri ktorej spotrebiteľ zaplatí mesačne 79 Sk za elektromer a za každú spotrebovanú</t>
  </si>
  <si>
    <t xml:space="preserve">  - sadzba BS, pri ktorej spotrebiteľ zaplatí mesačne 12 Sk za elektromer a za každú spotrebovanú</t>
  </si>
  <si>
    <t>výhodnejšia. Vstupnými údajmi tabuľky sú meno člena, počiatočný a konečný stav elektromera, počet</t>
  </si>
  <si>
    <t>období (mesiacov) a doterajšia sadzba. Výstupnými údajmi sú výhodnejšia sadzba a v prípadoch, keď</t>
  </si>
  <si>
    <t>stav sa môže javiť menší ako počiatočný.</t>
  </si>
  <si>
    <t>Počet období</t>
  </si>
  <si>
    <t>Používaná sadzba</t>
  </si>
  <si>
    <t>Počiatočný stav elektromera</t>
  </si>
  <si>
    <t>Koncový stav elektromera</t>
  </si>
  <si>
    <t>Výhodnejšia sadzba</t>
  </si>
  <si>
    <t>Odporúčanie</t>
  </si>
  <si>
    <t>Spotreba kWh</t>
  </si>
  <si>
    <t>BS</t>
  </si>
  <si>
    <t>Sadzba</t>
  </si>
  <si>
    <t>Stála platba</t>
  </si>
  <si>
    <t>Cena za 1 kWh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</si>
  <si>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</si>
  <si>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</si>
  <si>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</si>
  <si>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</si>
  <si>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</si>
  <si>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</si>
  <si>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</si>
  <si>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</si>
  <si>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</si>
  <si>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 xml:space="preserve">   že na tom istom riadku stĺpca B je číslo kladné. Ak sa tam nachádza</t>
  </si>
  <si>
    <t>Priemerný hospodársky výsledok</t>
  </si>
  <si>
    <t>Celkový ročný hospodársky výsledok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</si>
  <si>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</si>
  <si>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</si>
  <si>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</si>
  <si>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</si>
  <si>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</si>
  <si>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</si>
  <si>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</si>
  <si>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</si>
  <si>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</si>
  <si>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</si>
  <si>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</si>
  <si>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</si>
  <si>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</si>
  <si>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</si>
  <si>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</si>
  <si>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</si>
  <si>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</si>
  <si>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</si>
  <si>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</si>
  <si>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Najlepší ročný hospodársky výsledok</t>
  </si>
  <si>
    <t>Najhorší ročný hospodársky výsledok</t>
  </si>
  <si>
    <r>
      <t>Cena za 1 m</t>
    </r>
    <r>
      <rPr>
        <vertAlign val="superscript"/>
        <sz val="12"/>
        <rFont val="Times New Roman"/>
        <family val="1"/>
      </rPr>
      <t>3</t>
    </r>
  </si>
  <si>
    <t>( 2. riešenie viď tabuľku nižšie )</t>
  </si>
  <si>
    <t>Okrem toho potrebujeme vidieť najlepší a najhorší ročný hospodársky výsledok</t>
  </si>
  <si>
    <t xml:space="preserve">    - najväčšiu mesačnú stratu</t>
  </si>
  <si>
    <r>
      <t xml:space="preserve">2. Do oblasti D15:D21 vložte vzorec, ktorý vypíše slovo </t>
    </r>
    <r>
      <rPr>
        <b/>
        <sz val="10"/>
        <color indexed="17"/>
        <rFont val="Arial CE"/>
        <family val="2"/>
      </rPr>
      <t>kladné</t>
    </r>
    <r>
      <rPr>
        <b/>
        <sz val="10"/>
        <color indexed="52"/>
        <rFont val="Arial CE"/>
        <family val="2"/>
      </rPr>
      <t xml:space="preserve"> v prípade,</t>
    </r>
  </si>
  <si>
    <t>Vedenie firmy si chce urobiť prehľad o svojom hospodárení za roky 1994 až 2000.</t>
  </si>
  <si>
    <t xml:space="preserve"> Výsledky budú zobrazené v tabuľke, ktorá bude obsahovať hospodárske výsledky firmy </t>
  </si>
  <si>
    <t>za jednotlivé mesiace uvedených rokov. Hospodársky výsledok bude uvedený v tisícoch,</t>
  </si>
  <si>
    <t xml:space="preserve"> rok chce vedenie firmy vidieť aj:</t>
  </si>
  <si>
    <t xml:space="preserve"> prípadne miliónoch Sk. Kladný hospodársky výsledok je  zisk, záporný strata. Pre každý</t>
  </si>
  <si>
    <t xml:space="preserve">     Z uvedených počtov dní a nadčasov sa vypočíta východzia mzda, z ktorej sa určí </t>
  </si>
  <si>
    <t xml:space="preserve">     Za jednu nadčasovú hodinu v pracovný deň dostane zamestnanec 50 Sk, za nad-</t>
  </si>
  <si>
    <t>mzdy každého zamestnanca sa určí aj celková čiastka na vyplatenie miezd firmou,</t>
  </si>
  <si>
    <t xml:space="preserve">   že na tom istom riadku stĺpca B je číslo kladné. Ak sa tam nenachádza</t>
  </si>
  <si>
    <r>
      <t xml:space="preserve">   záporné číslo, vzorec vypíše slovo</t>
    </r>
    <r>
      <rPr>
        <b/>
        <sz val="10"/>
        <color indexed="53"/>
        <rFont val="Arial CE"/>
        <family val="2"/>
      </rPr>
      <t xml:space="preserve"> záporné</t>
    </r>
    <r>
      <rPr>
        <b/>
        <sz val="10"/>
        <color indexed="20"/>
        <rFont val="Arial CE"/>
        <family val="2"/>
      </rPr>
      <t>. V prípade, že na riadku</t>
    </r>
  </si>
  <si>
    <r>
      <t xml:space="preserve">   v stĺpci B je nula, vypíše slovo </t>
    </r>
    <r>
      <rPr>
        <b/>
        <sz val="10"/>
        <color indexed="53"/>
        <rFont val="Arial CE"/>
        <family val="2"/>
      </rPr>
      <t>nula</t>
    </r>
    <r>
      <rPr>
        <b/>
        <sz val="10"/>
        <color indexed="20"/>
        <rFont val="Arial CE"/>
        <family val="2"/>
      </rPr>
      <t>.</t>
    </r>
  </si>
  <si>
    <r>
      <t xml:space="preserve">3. Do oblasti E15:E21 vložte vzorec, ktorý vypíše slovo </t>
    </r>
    <r>
      <rPr>
        <b/>
        <sz val="10"/>
        <color indexed="53"/>
        <rFont val="Arial CE"/>
        <family val="2"/>
      </rPr>
      <t>kladné</t>
    </r>
    <r>
      <rPr>
        <b/>
        <sz val="10"/>
        <color indexed="20"/>
        <rFont val="Arial CE"/>
        <family val="2"/>
      </rPr>
      <t xml:space="preserve"> v prípade,</t>
    </r>
  </si>
  <si>
    <r>
      <t xml:space="preserve">1. Do oblasti C15:C21 vložte vzorec, ktorý vypíše slovo </t>
    </r>
    <r>
      <rPr>
        <b/>
        <sz val="10"/>
        <color indexed="20"/>
        <rFont val="Arial CE"/>
        <family val="2"/>
      </rPr>
      <t>záporné</t>
    </r>
    <r>
      <rPr>
        <b/>
        <sz val="10"/>
        <color indexed="17"/>
        <rFont val="Arial CE"/>
        <family val="2"/>
      </rPr>
      <t xml:space="preserve"> v prípade,</t>
    </r>
  </si>
  <si>
    <t>1 hod. nadčasu v pracovný deň</t>
  </si>
  <si>
    <t>Mzda za 1 deň</t>
  </si>
  <si>
    <t>1 hod. nadčasu cez víkend a vo sviatok</t>
  </si>
  <si>
    <t>Tento zošit obsahuje hárky:</t>
  </si>
  <si>
    <t>o potrebné vzorce. Ak ste úlohu vyriešili správne, dostanete tie isté výsledky, ako v riešení napravo.</t>
  </si>
  <si>
    <t xml:space="preserve"> Ale pozor - tabuľka s riešením obsahuje iba číselné hodnoty, ktoré máte dostať pri správnom </t>
  </si>
  <si>
    <t>Deň</t>
  </si>
  <si>
    <t>Janko</t>
  </si>
  <si>
    <t>Ferko</t>
  </si>
  <si>
    <t>Pondelok</t>
  </si>
  <si>
    <t>Utorok</t>
  </si>
  <si>
    <t>Streda</t>
  </si>
  <si>
    <t>Štvrtok</t>
  </si>
  <si>
    <t>Piatok</t>
  </si>
  <si>
    <t>Sobota</t>
  </si>
  <si>
    <t>Nedeľa</t>
  </si>
  <si>
    <t xml:space="preserve">nazbieral viac hríbov  a vypíše jeho meno. </t>
  </si>
  <si>
    <t xml:space="preserve">v uvedený deň v týždni. Vložte do stĺpca E vzorec, ktorý pre každý deň zisti, ktorý z chlapcov </t>
  </si>
  <si>
    <t>obaja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</si>
  <si>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</si>
  <si>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</si>
  <si>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</si>
  <si>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</si>
  <si>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</si>
  <si>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</si>
  <si>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</si>
  <si>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</si>
  <si>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</si>
  <si>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</si>
  <si>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</si>
  <si>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</si>
  <si>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Ako vieme, Martina si sporila za každý mesiac roku 2000 určitú sumu peňazí a v roku 2001 túto sumu zdvojnásobovala. </t>
  </si>
  <si>
    <t>Vklad</t>
  </si>
  <si>
    <t>Skutočnosť</t>
  </si>
  <si>
    <t>Aj Martina si s potešením všimla reakciu banky a rozhodla sa svoju sporovlivosť zväčšiť. A tak aj banka upravila</t>
  </si>
  <si>
    <t>200 Sk, pripočítajú jej v tomto mesiaci 10% jej tohomesačného vkladu. Vložte do stĺpca E vzorce, ktoré vypočítajú,</t>
  </si>
  <si>
    <t>koľko jej v skutočnosti pripísala banka  v každom mesiaci.</t>
  </si>
  <si>
    <t>1.   Pokusy - hárok na vlastné precvičovanie a pokusy</t>
  </si>
  <si>
    <t xml:space="preserve">   že na tom istom riadku stĺpca B je záporné číslo. Ak sa tam nenachádza</t>
  </si>
  <si>
    <r>
      <t xml:space="preserve">  záporné číslo, vzorec vypíše slovo</t>
    </r>
    <r>
      <rPr>
        <b/>
        <sz val="10"/>
        <color indexed="53"/>
        <rFont val="Arial CE"/>
        <family val="2"/>
      </rPr>
      <t xml:space="preserve"> </t>
    </r>
    <r>
      <rPr>
        <b/>
        <sz val="10"/>
        <color indexed="20"/>
        <rFont val="Arial CE"/>
        <family val="2"/>
      </rPr>
      <t>nezáporné</t>
    </r>
    <r>
      <rPr>
        <b/>
        <sz val="10"/>
        <color indexed="17"/>
        <rFont val="Arial CE"/>
        <family val="2"/>
      </rPr>
      <t>.</t>
    </r>
  </si>
  <si>
    <r>
      <t xml:space="preserve">   kladné číslo, vzorec </t>
    </r>
    <r>
      <rPr>
        <b/>
        <sz val="10"/>
        <color indexed="17"/>
        <rFont val="Arial CE"/>
        <family val="2"/>
      </rPr>
      <t>nevypíše nič</t>
    </r>
    <r>
      <rPr>
        <b/>
        <sz val="10"/>
        <color indexed="52"/>
        <rFont val="Arial CE"/>
        <family val="2"/>
      </rPr>
      <t xml:space="preserve"> (nechá prázdnu bunku).</t>
    </r>
  </si>
  <si>
    <t>Víťaz</t>
  </si>
  <si>
    <r>
      <t>mal počiatočnú hodnotu 9950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 a spotrebovalo by sa 200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, bude ukazovať iba 150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. Pri výpočte spotreby</t>
    </r>
  </si>
  <si>
    <r>
      <t xml:space="preserve">     Účtovaná hodnota sa vypočíta tak, že sa cena za 1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 vynásobí spotrebou a taká istá hodnota sa zaráta aj za</t>
    </r>
  </si>
  <si>
    <t>počíta priemernú mzdu a výšku trinásteho platu.</t>
  </si>
  <si>
    <t>a vo štvrtej kategórií 40% východzej mzdy.</t>
  </si>
  <si>
    <t xml:space="preserve">     Od hrubej mzdy sa odráta 10% na fondy a odpočítateľná položka 3280 Sk.</t>
  </si>
  <si>
    <t>Odpočítateľná položka</t>
  </si>
  <si>
    <t>Blažek Ján</t>
  </si>
  <si>
    <t>Možné riešenie úlohy o 13. plate</t>
  </si>
  <si>
    <r>
      <t>Kapitola 4:</t>
    </r>
    <r>
      <rPr>
        <sz val="12"/>
        <rFont val="Courier"/>
        <family val="0"/>
      </rPr>
      <t xml:space="preserve"> </t>
    </r>
    <r>
      <rPr>
        <b/>
        <u val="single"/>
        <sz val="16"/>
        <color indexed="23"/>
        <rFont val="Arial CE"/>
        <family val="2"/>
      </rPr>
      <t>Vzorce s podmienkami</t>
    </r>
  </si>
  <si>
    <t>2.   Cvičenie 1 - vkladanie vzorcov s použitím funkcie IF (KDYŽ)</t>
  </si>
  <si>
    <t>3.   Cvičenie 2 - vkladanie vzorcov s použitím funkcie IF (KDYŽ)</t>
  </si>
  <si>
    <t>riešení, a nie potrebné vzorce.</t>
  </si>
  <si>
    <t xml:space="preserve">Úlohu vyriešte: a) S použitím pomocného stĺpca G, do ktorého si </t>
  </si>
  <si>
    <t xml:space="preserve">                               vypočítate potrebný priemer.</t>
  </si>
  <si>
    <t xml:space="preserve">                           b) Bez použitia pomocného stĺpca s priemerom. Toto</t>
  </si>
  <si>
    <t xml:space="preserve">                               riešenie vložte do stĺpca I.</t>
  </si>
  <si>
    <t xml:space="preserve">Keď si Janko prezeral vzorový výsledok predchádzajúcej úlohy, všimol si, že riešenie nadŕža Ferkovi. </t>
  </si>
  <si>
    <t>Ak totiž nazbierali rovnako, objavuje sa ako víťaz Ferko. Vytvorte také vzorce v stĺpci E, aby sa</t>
  </si>
  <si>
    <t>v prípade, že nazbierali rovnako, objavovalo slovo "obaja".</t>
  </si>
  <si>
    <t>nie je nikto, a tak by pre daný deň mala ostať bunka s víťazom prázdna. Upravte vzorce v stĺpci E</t>
  </si>
  <si>
    <t>sumy. Ak však vložila viac ako 400 Sk, pridajú jej 15% tohomesačnej sumy. Vytvorte v stlpci E vzorce</t>
  </si>
  <si>
    <t>prémiu takto: Ak Martina v predchádzajúcom mesiaci uložila viac ako 200 Sk, pridajú jej 10% tohomesačnej</t>
  </si>
  <si>
    <t xml:space="preserve"> - Ak bola jeho priemerná mzda nie väčšia ako 10 000 Sk, vyplatí sa mu</t>
  </si>
  <si>
    <t xml:space="preserve"> - Ak jeho priemerná mzda bola väčšia ako 10 000 Sk, vyplatí sa mu</t>
  </si>
  <si>
    <t xml:space="preserve">   suma 10 000 Sk.</t>
  </si>
  <si>
    <t xml:space="preserve"> mzda od do</t>
  </si>
  <si>
    <t xml:space="preserve">    - najväčší mesačný zisk</t>
  </si>
  <si>
    <t xml:space="preserve">    - priemerný hospodársky výsledok</t>
  </si>
  <si>
    <t xml:space="preserve">    - celkový ročný hospodársky výsledok</t>
  </si>
  <si>
    <t>Do klasifikačného hárku, ktorý sa nachádza nižšie na strane, vložte do stĺpca</t>
  </si>
  <si>
    <t xml:space="preserve">   - známka zo správania (Sp) je 1</t>
  </si>
  <si>
    <t xml:space="preserve">   - priemer jeho známok z predmetov nie je horší ako 1,50</t>
  </si>
  <si>
    <t xml:space="preserve">   - priemer jeho známok z predmetov nie je horší ako 2,00</t>
  </si>
  <si>
    <t>časovú hodinu v noci alebo cez víkend 100 Sk.</t>
  </si>
  <si>
    <t>hrubá mzda podľa toho, v ktorej je zamestnanec kategórii. Kategórie sú štyri:</t>
  </si>
  <si>
    <t xml:space="preserve"> v prvej sa mu východzia mzda nezvyšuje, v druhej sa mu pridá 10%, v tretej 20%</t>
  </si>
  <si>
    <t xml:space="preserve">    kilowathodinu zaplatí  1,80 Sk</t>
  </si>
  <si>
    <t xml:space="preserve">    kilowathodinu zaplatí  2,68 Sk</t>
  </si>
  <si>
    <t>Bytové drúžstvo poskytuje svojim členom službu, v rámci ktrorej overí, ktorá sadzba je pre ich člena</t>
  </si>
  <si>
    <t>je doteraz používaná sadzba nevýhodnejšia, aj upozornenie, že sa odporúča zmeniť sadzbu.</t>
  </si>
  <si>
    <t>Pozor! Rátajte aj s možnosťou pretočenia elektromera cez najväčšiu hodnotu 9999, t.j. koncový</t>
  </si>
  <si>
    <t>1. úloha</t>
  </si>
  <si>
    <t>Riešenie</t>
  </si>
  <si>
    <t>2. úloha</t>
  </si>
  <si>
    <t>V stĺpci C je uvedený počet hríbov ktoré nazbieral Janko, v stĺpci D počet ktorý nazbieral Ferko</t>
  </si>
  <si>
    <t>3. úloha</t>
  </si>
  <si>
    <t>Riešenie úlohy 2 sa zase nepozdávalo Ferkovi, ktorý povedal, že ak nazbierali rovnako, víťazom</t>
  </si>
  <si>
    <t>tak, aby to bolo podľa požiadaviek Ferka.</t>
  </si>
  <si>
    <t>4. úloha</t>
  </si>
  <si>
    <t xml:space="preserve">V banke si to všimli a rozhodli sa udeľovať jej od februára prémiu takto: ak predchádzajúci mesiac vložila viac ako </t>
  </si>
  <si>
    <t>5. úloha</t>
  </si>
  <si>
    <t>pre výpočet sumy, ktorú jej banka v skutočnosti pripísala v každom mesiaci.</t>
  </si>
  <si>
    <t>Úplné riešenie</t>
  </si>
  <si>
    <t>Riešte úlohu 1 tak, aby sa 13. plat vyplatil podľa týchto pravidiel:</t>
  </si>
  <si>
    <t>výška 13. platu</t>
  </si>
  <si>
    <t xml:space="preserve">   - nemá z predmetov horšiu známku ako 2</t>
  </si>
  <si>
    <t xml:space="preserve">   - nemá z predmetov horšiu známku ako 3</t>
  </si>
  <si>
    <t xml:space="preserve">     Vo firme, ktorá ma okolo 20 zamestnancov, sa mesačné mzdy vypočítajú podľa</t>
  </si>
  <si>
    <t>vaná rovnako ako odpracovaný deň.</t>
  </si>
  <si>
    <r>
      <t>2. riešenie</t>
    </r>
    <r>
      <rPr>
        <b/>
        <sz val="11"/>
        <rFont val="Times New Roman"/>
        <family val="1"/>
      </rPr>
      <t xml:space="preserve"> </t>
    </r>
    <r>
      <rPr>
        <b/>
        <sz val="11"/>
        <color indexed="17"/>
        <rFont val="Times New Roman"/>
        <family val="1"/>
      </rPr>
      <t>sa líši od prvého spôsobom, ako vypočítavame hrubú mzdu použitím funkcie IF (KDYŽ):</t>
    </r>
  </si>
  <si>
    <r>
      <t>merateľnou hodnotou 9999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. Typ vodomera je uvedený v tabuľke: trojmiestny má uvedenú hodnotu 1000 </t>
    </r>
  </si>
  <si>
    <r>
      <t xml:space="preserve">     Vodomery sú dvoch typov: trojmiestny, ktorý ukazuje najväčšiu hodnotu 999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 , a štvormiestny, s najväčšou</t>
    </r>
  </si>
  <si>
    <t>a štvormiestny hodnotu 10 000.</t>
  </si>
  <si>
    <r>
      <t xml:space="preserve">     Občas dôjde k tzv. pretočeniu vodomera. Napríklad, ak trojmiestny vodomer ma počiatočný stav 950 m</t>
    </r>
    <r>
      <rPr>
        <b/>
        <vertAlign val="superscript"/>
        <sz val="11"/>
        <color indexed="17"/>
        <rFont val="Times New Roman"/>
        <family val="1"/>
      </rPr>
      <t>3</t>
    </r>
  </si>
  <si>
    <r>
      <t>a spotrebovalo sa 200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, neukazuje hodnotu 1150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, ale iba 150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. Podobne, ak by štvormiestny vodomer</t>
    </r>
  </si>
  <si>
    <t>4.   Úloha 1 - o výpočte 13. platu</t>
  </si>
  <si>
    <t>5.   Riešenie 1 - riešenie úlohy 1</t>
  </si>
  <si>
    <t>6.   Úloha 2 - druhá úloha o 13. plate</t>
  </si>
  <si>
    <t>7.   Riešenie 2 - riešenie úlohy 2</t>
  </si>
  <si>
    <t>8.   Úloha 3 - o hospodárení firmy</t>
  </si>
  <si>
    <t>9.   Riešenie 3 - riešenie úlohy 3</t>
  </si>
  <si>
    <t>10. Úloha 4 - o klasifikačnom hárku</t>
  </si>
  <si>
    <t>11. Riešenie 4 - riešenie úlohy 4</t>
  </si>
  <si>
    <t>12. Úloha 5 - o výpočte mzdy</t>
  </si>
  <si>
    <t>13. Riešenie 5 - riešenie úlohy 5</t>
  </si>
  <si>
    <t>14. Úloha 6 - o platbe za spotrebu vody</t>
  </si>
  <si>
    <t>15. Riešenie 6 - riešenie úlohy 6</t>
  </si>
  <si>
    <t>16. Úloha 7 - o výhodnosti používanej sadzby za platbu elektriny</t>
  </si>
  <si>
    <t>17. Riešenie 7 - riešenie úlohy 7</t>
  </si>
  <si>
    <t>Úloha o 13. plate</t>
  </si>
  <si>
    <t>Možné riešenie druhej úlohy o 13. plate</t>
  </si>
  <si>
    <t>Druhá úloha o 13. plate</t>
  </si>
  <si>
    <t>Možné riešenie úlohy o hospodárení firmy</t>
  </si>
  <si>
    <t>Úloha o hospodárení firmy</t>
  </si>
  <si>
    <t>Úloha o polročnej klasifikácii triedy</t>
  </si>
  <si>
    <t>Možné riešenie úlohy o výpočte miezd</t>
  </si>
  <si>
    <t>Úloha o výpočte miezd</t>
  </si>
  <si>
    <t>Riešenie úlohy o platení za spotrebu vody</t>
  </si>
  <si>
    <t>Úloha o platení za spotrebu vody</t>
  </si>
  <si>
    <t>Riešenie úlohy o výhodnosti typu platby</t>
  </si>
  <si>
    <t>Úloha o výhodnosti typu platby</t>
  </si>
  <si>
    <t>Na tomto liste je 6 krátkych úloh. Po prečítaní zadania doplňte tabuľku v ľavej časti pod zadaním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</si>
</sst>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_)"/>
    <numFmt numFmtId="173" formatCode="0_)"/>
    <numFmt numFmtId="174" formatCode="#,##0.00\ &quot;Sk&quot;"/>
    <numFmt numFmtId="175" formatCode="000"/>
    <numFmt numFmtId="176" formatCode="000000"/>
    <numFmt numFmtId="177" formatCode="0000"/>
    <numFmt numFmtId="178" formatCode="0.000"/>
    <numFmt numFmtId="179" formatCode="#,##0\ &quot;Sk&quot;"/>
  </numFmts>
  <fonts count="64">
    <font>
      <sz val="12"/>
      <name val="Courier"/>
      <family val="0"/>
    </font>
    <font>
      <sz val="10"/>
      <name val="Arial CE"/>
      <family val="0"/>
    </font>
    <font>
      <sz val="12"/>
      <color indexed="8"/>
      <name val="Courier"/>
      <family val="0"/>
    </font>
    <font>
      <sz val="10"/>
      <name val="Tahoma"/>
      <family val="2"/>
    </font>
    <font>
      <sz val="10"/>
      <color indexed="17"/>
      <name val="Arial CE"/>
      <family val="2"/>
    </font>
    <font>
      <vertAlign val="superscript"/>
      <sz val="10"/>
      <name val="Arial CE"/>
      <family val="2"/>
    </font>
    <font>
      <sz val="10"/>
      <color indexed="58"/>
      <name val="Arial CE"/>
      <family val="2"/>
    </font>
    <font>
      <sz val="11"/>
      <color indexed="20"/>
      <name val="Arial CE"/>
      <family val="2"/>
    </font>
    <font>
      <sz val="11"/>
      <name val="Arial CE"/>
      <family val="2"/>
    </font>
    <font>
      <u val="single"/>
      <sz val="16"/>
      <color indexed="17"/>
      <name val="Arial CE"/>
      <family val="2"/>
    </font>
    <font>
      <b/>
      <sz val="10"/>
      <color indexed="17"/>
      <name val="Arial CE"/>
      <family val="2"/>
    </font>
    <font>
      <b/>
      <sz val="10"/>
      <color indexed="53"/>
      <name val="Arial CE"/>
      <family val="2"/>
    </font>
    <font>
      <b/>
      <sz val="10"/>
      <color indexed="52"/>
      <name val="Arial CE"/>
      <family val="2"/>
    </font>
    <font>
      <sz val="12"/>
      <name val="Times New Roman"/>
      <family val="1"/>
    </font>
    <font>
      <b/>
      <sz val="12"/>
      <color indexed="17"/>
      <name val="Arial CE"/>
      <family val="2"/>
    </font>
    <font>
      <b/>
      <sz val="12"/>
      <color indexed="17"/>
      <name val="Times New Roman"/>
      <family val="1"/>
    </font>
    <font>
      <sz val="12"/>
      <color indexed="47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7"/>
      <name val="Times New Roman"/>
      <family val="1"/>
    </font>
    <font>
      <b/>
      <sz val="14"/>
      <name val="Times New Roman"/>
      <family val="1"/>
    </font>
    <font>
      <u val="single"/>
      <sz val="16"/>
      <color indexed="20"/>
      <name val="Arial CE"/>
      <family val="2"/>
    </font>
    <font>
      <u val="single"/>
      <sz val="24"/>
      <color indexed="20"/>
      <name val="Arial"/>
      <family val="2"/>
    </font>
    <font>
      <sz val="10"/>
      <color indexed="20"/>
      <name val="Times New Roman"/>
      <family val="1"/>
    </font>
    <font>
      <b/>
      <sz val="12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1"/>
      <color indexed="20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u val="single"/>
      <sz val="16"/>
      <color indexed="61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24"/>
      <color indexed="17"/>
      <name val="Arial"/>
      <family val="2"/>
    </font>
    <font>
      <b/>
      <sz val="11"/>
      <color indexed="20"/>
      <name val="Times New Roman"/>
      <family val="1"/>
    </font>
    <font>
      <b/>
      <u val="single"/>
      <sz val="16"/>
      <color indexed="17"/>
      <name val="Times New Roman"/>
      <family val="1"/>
    </font>
    <font>
      <b/>
      <sz val="10"/>
      <color indexed="20"/>
      <name val="Arial CE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9"/>
      <color indexed="17"/>
      <name val="Arial CE"/>
      <family val="2"/>
    </font>
    <font>
      <b/>
      <u val="single"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vertAlign val="superscript"/>
      <sz val="11"/>
      <color indexed="17"/>
      <name val="Times New Roman"/>
      <family val="1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sz val="8"/>
      <name val="Arial CE"/>
      <family val="2"/>
    </font>
    <font>
      <b/>
      <u val="single"/>
      <sz val="16"/>
      <color indexed="23"/>
      <name val="Arial CE"/>
      <family val="2"/>
    </font>
    <font>
      <sz val="11"/>
      <color indexed="23"/>
      <name val="Arial CE"/>
      <family val="2"/>
    </font>
    <font>
      <u val="single"/>
      <sz val="12"/>
      <color indexed="17"/>
      <name val="Arial CE"/>
      <family val="2"/>
    </font>
    <font>
      <sz val="14"/>
      <color indexed="17"/>
      <name val="Times New Roman"/>
      <family val="1"/>
    </font>
    <font>
      <u val="single"/>
      <sz val="14"/>
      <name val="Times New Roman"/>
      <family val="1"/>
    </font>
    <font>
      <sz val="14"/>
      <color indexed="16"/>
      <name val="Times New Roman"/>
      <family val="1"/>
    </font>
    <font>
      <sz val="14"/>
      <color indexed="20"/>
      <name val="Times New Roman"/>
      <family val="1"/>
    </font>
    <font>
      <sz val="14"/>
      <color indexed="57"/>
      <name val="Times New Roman"/>
      <family val="1"/>
    </font>
    <font>
      <b/>
      <u val="single"/>
      <sz val="16"/>
      <color indexed="17"/>
      <name val="Arial"/>
      <family val="2"/>
    </font>
    <font>
      <b/>
      <u val="single"/>
      <sz val="16"/>
      <color indexed="20"/>
      <name val="Times New Roman"/>
      <family val="1"/>
    </font>
    <font>
      <b/>
      <u val="single"/>
      <sz val="16"/>
      <color indexed="20"/>
      <name val="Arial"/>
      <family val="2"/>
    </font>
    <font>
      <b/>
      <sz val="8"/>
      <name val="Courie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>
        <color indexed="17"/>
      </left>
      <right style="thin"/>
      <top style="thick">
        <color indexed="17"/>
      </top>
      <bottom style="thin"/>
    </border>
    <border>
      <left style="thin"/>
      <right style="thin"/>
      <top style="thick">
        <color indexed="17"/>
      </top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ck">
        <color indexed="17"/>
      </right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ck">
        <color indexed="17"/>
      </left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>
        <color indexed="17"/>
      </left>
      <right style="thin"/>
      <top style="thin"/>
      <bottom style="double"/>
    </border>
    <border>
      <left style="thin"/>
      <right style="thick">
        <color indexed="17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72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2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/>
      <protection locked="0"/>
    </xf>
    <xf numFmtId="17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3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3" fillId="5" borderId="17" xfId="0" applyFont="1" applyFill="1" applyBorder="1" applyAlignment="1">
      <alignment/>
    </xf>
    <xf numFmtId="0" fontId="13" fillId="3" borderId="18" xfId="0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13" fillId="5" borderId="19" xfId="0" applyFont="1" applyFill="1" applyBorder="1" applyAlignment="1">
      <alignment/>
    </xf>
    <xf numFmtId="0" fontId="13" fillId="3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/>
    </xf>
    <xf numFmtId="0" fontId="13" fillId="4" borderId="21" xfId="0" applyFont="1" applyFill="1" applyBorder="1" applyAlignment="1">
      <alignment/>
    </xf>
    <xf numFmtId="0" fontId="13" fillId="5" borderId="22" xfId="0" applyFont="1" applyFill="1" applyBorder="1" applyAlignment="1">
      <alignment/>
    </xf>
    <xf numFmtId="0" fontId="15" fillId="0" borderId="0" xfId="0" applyFont="1" applyAlignment="1">
      <alignment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" fillId="5" borderId="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4" fillId="0" borderId="0" xfId="0" applyFont="1" applyFill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0" fontId="27" fillId="0" borderId="2" xfId="0" applyFont="1" applyFill="1" applyBorder="1" applyAlignment="1" applyProtection="1">
      <alignment/>
      <protection locked="0"/>
    </xf>
    <xf numFmtId="0" fontId="28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3" xfId="0" applyFont="1" applyFill="1" applyBorder="1" applyAlignment="1" applyProtection="1">
      <alignment/>
      <protection locked="0"/>
    </xf>
    <xf numFmtId="0" fontId="28" fillId="0" borderId="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7" fillId="0" borderId="5" xfId="0" applyFont="1" applyFill="1" applyBorder="1" applyAlignment="1" applyProtection="1">
      <alignment/>
      <protection locked="0"/>
    </xf>
    <xf numFmtId="0" fontId="28" fillId="0" borderId="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6" xfId="0" applyFont="1" applyFill="1" applyBorder="1" applyAlignment="1" applyProtection="1">
      <alignment/>
      <protection locked="0"/>
    </xf>
    <xf numFmtId="0" fontId="30" fillId="0" borderId="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1" fillId="0" borderId="4" xfId="0" applyFont="1" applyFill="1" applyBorder="1" applyAlignment="1" applyProtection="1">
      <alignment/>
      <protection locked="0"/>
    </xf>
    <xf numFmtId="0" fontId="30" fillId="0" borderId="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1" fillId="0" borderId="5" xfId="0" applyFont="1" applyFill="1" applyBorder="1" applyAlignment="1" applyProtection="1">
      <alignment/>
      <protection locked="0"/>
    </xf>
    <xf numFmtId="0" fontId="30" fillId="0" borderId="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5" fillId="0" borderId="0" xfId="0" applyFont="1" applyAlignment="1">
      <alignment horizontal="left"/>
    </xf>
    <xf numFmtId="0" fontId="34" fillId="0" borderId="0" xfId="0" applyFont="1" applyAlignment="1">
      <alignment/>
    </xf>
    <xf numFmtId="177" fontId="30" fillId="0" borderId="6" xfId="0" applyNumberFormat="1" applyFont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6" borderId="6" xfId="0" applyFont="1" applyFill="1" applyBorder="1" applyAlignment="1">
      <alignment horizontal="center"/>
    </xf>
    <xf numFmtId="177" fontId="30" fillId="0" borderId="4" xfId="0" applyNumberFormat="1" applyFont="1" applyBorder="1" applyAlignment="1">
      <alignment horizontal="center"/>
    </xf>
    <xf numFmtId="0" fontId="30" fillId="0" borderId="6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2" fontId="30" fillId="0" borderId="24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NumberFormat="1" applyFont="1" applyBorder="1" applyAlignment="1">
      <alignment horizontal="center"/>
    </xf>
    <xf numFmtId="0" fontId="30" fillId="0" borderId="22" xfId="0" applyNumberFormat="1" applyFont="1" applyBorder="1" applyAlignment="1">
      <alignment horizontal="center"/>
    </xf>
    <xf numFmtId="0" fontId="38" fillId="0" borderId="24" xfId="0" applyFont="1" applyBorder="1" applyAlignment="1">
      <alignment/>
    </xf>
    <xf numFmtId="0" fontId="30" fillId="0" borderId="21" xfId="0" applyFont="1" applyBorder="1" applyAlignment="1">
      <alignment horizontal="center"/>
    </xf>
    <xf numFmtId="177" fontId="30" fillId="0" borderId="21" xfId="0" applyNumberFormat="1" applyFont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0" fontId="38" fillId="0" borderId="22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8" fillId="0" borderId="25" xfId="0" applyFont="1" applyFill="1" applyBorder="1" applyAlignment="1" applyProtection="1">
      <alignment/>
      <protection locked="0"/>
    </xf>
    <xf numFmtId="0" fontId="28" fillId="0" borderId="26" xfId="0" applyFont="1" applyFill="1" applyBorder="1" applyAlignment="1" applyProtection="1">
      <alignment/>
      <protection locked="0"/>
    </xf>
    <xf numFmtId="172" fontId="28" fillId="0" borderId="26" xfId="0" applyNumberFormat="1" applyFont="1" applyFill="1" applyBorder="1" applyAlignment="1" applyProtection="1">
      <alignment/>
      <protection locked="0"/>
    </xf>
    <xf numFmtId="173" fontId="28" fillId="0" borderId="26" xfId="0" applyNumberFormat="1" applyFont="1" applyFill="1" applyBorder="1" applyAlignment="1" applyProtection="1">
      <alignment horizontal="center"/>
      <protection locked="0"/>
    </xf>
    <xf numFmtId="0" fontId="28" fillId="0" borderId="26" xfId="0" applyFont="1" applyFill="1" applyBorder="1" applyAlignment="1" applyProtection="1">
      <alignment horizontal="center"/>
      <protection locked="0"/>
    </xf>
    <xf numFmtId="172" fontId="28" fillId="0" borderId="26" xfId="0" applyNumberFormat="1" applyFont="1" applyFill="1" applyBorder="1" applyAlignment="1" applyProtection="1">
      <alignment horizontal="center"/>
      <protection locked="0"/>
    </xf>
    <xf numFmtId="173" fontId="28" fillId="0" borderId="27" xfId="0" applyNumberFormat="1" applyFont="1" applyFill="1" applyBorder="1" applyAlignment="1" applyProtection="1">
      <alignment horizontal="center"/>
      <protection locked="0"/>
    </xf>
    <xf numFmtId="0" fontId="28" fillId="2" borderId="28" xfId="0" applyFont="1" applyFill="1" applyBorder="1" applyAlignment="1" applyProtection="1">
      <alignment/>
      <protection locked="0"/>
    </xf>
    <xf numFmtId="173" fontId="28" fillId="0" borderId="28" xfId="0" applyNumberFormat="1" applyFont="1" applyFill="1" applyBorder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173" fontId="28" fillId="0" borderId="29" xfId="0" applyNumberFormat="1" applyFont="1" applyFill="1" applyBorder="1" applyAlignment="1" applyProtection="1">
      <alignment horizontal="center"/>
      <protection locked="0"/>
    </xf>
    <xf numFmtId="0" fontId="28" fillId="0" borderId="30" xfId="0" applyFont="1" applyFill="1" applyBorder="1" applyAlignment="1" applyProtection="1">
      <alignment/>
      <protection locked="0"/>
    </xf>
    <xf numFmtId="0" fontId="28" fillId="2" borderId="31" xfId="0" applyFont="1" applyFill="1" applyBorder="1" applyAlignment="1" applyProtection="1">
      <alignment/>
      <protection locked="0"/>
    </xf>
    <xf numFmtId="173" fontId="28" fillId="0" borderId="31" xfId="0" applyNumberFormat="1" applyFont="1" applyFill="1" applyBorder="1" applyAlignment="1" applyProtection="1">
      <alignment horizontal="center"/>
      <protection locked="0"/>
    </xf>
    <xf numFmtId="0" fontId="28" fillId="0" borderId="31" xfId="0" applyFont="1" applyFill="1" applyBorder="1" applyAlignment="1" applyProtection="1">
      <alignment horizontal="center"/>
      <protection locked="0"/>
    </xf>
    <xf numFmtId="173" fontId="28" fillId="0" borderId="32" xfId="0" applyNumberFormat="1" applyFont="1" applyFill="1" applyBorder="1" applyAlignment="1" applyProtection="1">
      <alignment horizontal="center"/>
      <protection locked="0"/>
    </xf>
    <xf numFmtId="0" fontId="28" fillId="0" borderId="32" xfId="0" applyFont="1" applyFill="1" applyBorder="1" applyAlignment="1" applyProtection="1">
      <alignment horizontal="center"/>
      <protection locked="0"/>
    </xf>
    <xf numFmtId="0" fontId="28" fillId="0" borderId="31" xfId="0" applyFont="1" applyFill="1" applyBorder="1" applyAlignment="1" applyProtection="1">
      <alignment/>
      <protection locked="0"/>
    </xf>
    <xf numFmtId="0" fontId="28" fillId="0" borderId="31" xfId="0" applyFont="1" applyFill="1" applyBorder="1" applyAlignment="1" applyProtection="1">
      <alignment horizontal="left"/>
      <protection locked="0"/>
    </xf>
    <xf numFmtId="0" fontId="28" fillId="0" borderId="32" xfId="0" applyFont="1" applyFill="1" applyBorder="1" applyAlignment="1" applyProtection="1">
      <alignment horizontal="left"/>
      <protection locked="0"/>
    </xf>
    <xf numFmtId="0" fontId="28" fillId="0" borderId="33" xfId="0" applyFont="1" applyFill="1" applyBorder="1" applyAlignment="1" applyProtection="1">
      <alignment/>
      <protection locked="0"/>
    </xf>
    <xf numFmtId="0" fontId="28" fillId="0" borderId="34" xfId="0" applyFont="1" applyFill="1" applyBorder="1" applyAlignment="1" applyProtection="1">
      <alignment/>
      <protection locked="0"/>
    </xf>
    <xf numFmtId="2" fontId="28" fillId="0" borderId="26" xfId="0" applyNumberFormat="1" applyFont="1" applyFill="1" applyBorder="1" applyAlignment="1" applyProtection="1">
      <alignment horizontal="center"/>
      <protection locked="0"/>
    </xf>
    <xf numFmtId="2" fontId="28" fillId="0" borderId="28" xfId="0" applyNumberFormat="1" applyFont="1" applyFill="1" applyBorder="1" applyAlignment="1" applyProtection="1">
      <alignment horizontal="center"/>
      <protection locked="0"/>
    </xf>
    <xf numFmtId="2" fontId="28" fillId="0" borderId="31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0" borderId="30" xfId="0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/>
      <protection locked="0"/>
    </xf>
    <xf numFmtId="0" fontId="25" fillId="0" borderId="31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178" fontId="28" fillId="5" borderId="34" xfId="0" applyNumberFormat="1" applyFont="1" applyFill="1" applyBorder="1" applyAlignment="1" applyProtection="1">
      <alignment/>
      <protection locked="0"/>
    </xf>
    <xf numFmtId="178" fontId="28" fillId="0" borderId="34" xfId="0" applyNumberFormat="1" applyFont="1" applyFill="1" applyBorder="1" applyAlignment="1" applyProtection="1">
      <alignment horizontal="left"/>
      <protection locked="0"/>
    </xf>
    <xf numFmtId="178" fontId="28" fillId="9" borderId="34" xfId="0" applyNumberFormat="1" applyFont="1" applyFill="1" applyBorder="1" applyAlignment="1" applyProtection="1">
      <alignment horizontal="left"/>
      <protection locked="0"/>
    </xf>
    <xf numFmtId="178" fontId="28" fillId="9" borderId="36" xfId="0" applyNumberFormat="1" applyFont="1" applyFill="1" applyBorder="1" applyAlignment="1" applyProtection="1">
      <alignment horizontal="left"/>
      <protection locked="0"/>
    </xf>
    <xf numFmtId="0" fontId="28" fillId="2" borderId="7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74" fontId="13" fillId="0" borderId="0" xfId="0" applyNumberFormat="1" applyFont="1" applyBorder="1" applyAlignment="1">
      <alignment/>
    </xf>
    <xf numFmtId="174" fontId="37" fillId="0" borderId="27" xfId="0" applyNumberFormat="1" applyFont="1" applyBorder="1" applyAlignment="1">
      <alignment/>
    </xf>
    <xf numFmtId="176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/>
    </xf>
    <xf numFmtId="175" fontId="13" fillId="0" borderId="31" xfId="0" applyNumberFormat="1" applyFont="1" applyBorder="1" applyAlignment="1">
      <alignment/>
    </xf>
    <xf numFmtId="0" fontId="13" fillId="2" borderId="31" xfId="0" applyFont="1" applyFill="1" applyBorder="1" applyAlignment="1">
      <alignment/>
    </xf>
    <xf numFmtId="174" fontId="13" fillId="4" borderId="32" xfId="0" applyNumberFormat="1" applyFont="1" applyFill="1" applyBorder="1" applyAlignment="1">
      <alignment/>
    </xf>
    <xf numFmtId="177" fontId="13" fillId="0" borderId="31" xfId="0" applyNumberFormat="1" applyFont="1" applyBorder="1" applyAlignment="1">
      <alignment/>
    </xf>
    <xf numFmtId="176" fontId="13" fillId="0" borderId="34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/>
    </xf>
    <xf numFmtId="175" fontId="13" fillId="0" borderId="34" xfId="0" applyNumberFormat="1" applyFont="1" applyBorder="1" applyAlignment="1">
      <alignment/>
    </xf>
    <xf numFmtId="0" fontId="13" fillId="2" borderId="34" xfId="0" applyFont="1" applyFill="1" applyBorder="1" applyAlignment="1">
      <alignment/>
    </xf>
    <xf numFmtId="174" fontId="13" fillId="4" borderId="36" xfId="0" applyNumberFormat="1" applyFont="1" applyFill="1" applyBorder="1" applyAlignment="1">
      <alignment/>
    </xf>
    <xf numFmtId="176" fontId="13" fillId="0" borderId="28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/>
    </xf>
    <xf numFmtId="175" fontId="13" fillId="0" borderId="28" xfId="0" applyNumberFormat="1" applyFont="1" applyBorder="1" applyAlignment="1">
      <alignment/>
    </xf>
    <xf numFmtId="0" fontId="13" fillId="2" borderId="28" xfId="0" applyFont="1" applyFill="1" applyBorder="1" applyAlignment="1">
      <alignment/>
    </xf>
    <xf numFmtId="174" fontId="13" fillId="4" borderId="29" xfId="0" applyNumberFormat="1" applyFont="1" applyFill="1" applyBorder="1" applyAlignment="1">
      <alignment/>
    </xf>
    <xf numFmtId="0" fontId="13" fillId="0" borderId="35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3" fillId="0" borderId="38" xfId="0" applyFont="1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179" fontId="1" fillId="0" borderId="39" xfId="0" applyNumberFormat="1" applyFont="1" applyBorder="1" applyAlignment="1">
      <alignment horizontal="center"/>
    </xf>
    <xf numFmtId="179" fontId="1" fillId="0" borderId="40" xfId="0" applyNumberFormat="1" applyFont="1" applyBorder="1" applyAlignment="1">
      <alignment horizontal="center"/>
    </xf>
    <xf numFmtId="179" fontId="1" fillId="0" borderId="41" xfId="0" applyNumberFormat="1" applyFont="1" applyBorder="1" applyAlignment="1">
      <alignment horizontal="center"/>
    </xf>
    <xf numFmtId="179" fontId="1" fillId="0" borderId="42" xfId="0" applyNumberFormat="1" applyFont="1" applyBorder="1" applyAlignment="1">
      <alignment/>
    </xf>
    <xf numFmtId="0" fontId="15" fillId="10" borderId="0" xfId="0" applyFont="1" applyFill="1" applyAlignment="1">
      <alignment/>
    </xf>
    <xf numFmtId="0" fontId="0" fillId="10" borderId="0" xfId="0" applyFill="1" applyAlignment="1">
      <alignment/>
    </xf>
    <xf numFmtId="0" fontId="26" fillId="10" borderId="0" xfId="0" applyFont="1" applyFill="1" applyAlignment="1">
      <alignment/>
    </xf>
    <xf numFmtId="0" fontId="19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22" fillId="10" borderId="0" xfId="0" applyFont="1" applyFill="1" applyAlignment="1">
      <alignment/>
    </xf>
    <xf numFmtId="0" fontId="18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21" fillId="10" borderId="0" xfId="0" applyFont="1" applyFill="1" applyAlignment="1">
      <alignment/>
    </xf>
    <xf numFmtId="0" fontId="14" fillId="10" borderId="0" xfId="0" applyFont="1" applyFill="1" applyAlignment="1">
      <alignment/>
    </xf>
    <xf numFmtId="2" fontId="0" fillId="10" borderId="0" xfId="0" applyNumberFormat="1" applyFill="1" applyAlignment="1">
      <alignment/>
    </xf>
    <xf numFmtId="0" fontId="10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2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44" xfId="0" applyFont="1" applyFill="1" applyBorder="1" applyAlignment="1">
      <alignment/>
    </xf>
    <xf numFmtId="0" fontId="13" fillId="10" borderId="0" xfId="0" applyFont="1" applyFill="1" applyAlignment="1">
      <alignment/>
    </xf>
    <xf numFmtId="0" fontId="34" fillId="10" borderId="0" xfId="0" applyFont="1" applyFill="1" applyAlignment="1">
      <alignment/>
    </xf>
    <xf numFmtId="0" fontId="13" fillId="10" borderId="44" xfId="0" applyFont="1" applyFill="1" applyBorder="1" applyAlignment="1">
      <alignment/>
    </xf>
    <xf numFmtId="0" fontId="27" fillId="10" borderId="44" xfId="0" applyFont="1" applyFill="1" applyBorder="1" applyAlignment="1">
      <alignment/>
    </xf>
    <xf numFmtId="0" fontId="46" fillId="10" borderId="0" xfId="0" applyFont="1" applyFill="1" applyAlignment="1">
      <alignment/>
    </xf>
    <xf numFmtId="0" fontId="47" fillId="10" borderId="0" xfId="0" applyFont="1" applyFill="1" applyAlignment="1">
      <alignment/>
    </xf>
    <xf numFmtId="0" fontId="13" fillId="1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46" fillId="10" borderId="0" xfId="0" applyFont="1" applyFill="1" applyBorder="1" applyAlignment="1">
      <alignment/>
    </xf>
    <xf numFmtId="0" fontId="47" fillId="10" borderId="0" xfId="0" applyFont="1" applyFill="1" applyBorder="1" applyAlignment="1">
      <alignment/>
    </xf>
    <xf numFmtId="0" fontId="13" fillId="2" borderId="50" xfId="0" applyFont="1" applyFill="1" applyBorder="1" applyAlignment="1">
      <alignment/>
    </xf>
    <xf numFmtId="0" fontId="13" fillId="2" borderId="51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34" xfId="0" applyBorder="1" applyAlignment="1">
      <alignment/>
    </xf>
    <xf numFmtId="0" fontId="41" fillId="10" borderId="0" xfId="0" applyFont="1" applyFill="1" applyAlignment="1">
      <alignment/>
    </xf>
    <xf numFmtId="0" fontId="55" fillId="10" borderId="0" xfId="0" applyFont="1" applyFill="1" applyAlignment="1">
      <alignment/>
    </xf>
    <xf numFmtId="0" fontId="56" fillId="10" borderId="0" xfId="0" applyFont="1" applyFill="1" applyAlignment="1">
      <alignment/>
    </xf>
    <xf numFmtId="0" fontId="57" fillId="10" borderId="0" xfId="0" applyFont="1" applyFill="1" applyAlignment="1">
      <alignment/>
    </xf>
    <xf numFmtId="0" fontId="58" fillId="10" borderId="0" xfId="0" applyFont="1" applyFill="1" applyAlignment="1">
      <alignment/>
    </xf>
    <xf numFmtId="0" fontId="59" fillId="10" borderId="0" xfId="0" applyFont="1" applyFill="1" applyAlignment="1">
      <alignment/>
    </xf>
    <xf numFmtId="165" fontId="57" fillId="10" borderId="0" xfId="0" applyNumberFormat="1" applyFont="1" applyFill="1" applyAlignment="1">
      <alignment/>
    </xf>
    <xf numFmtId="165" fontId="58" fillId="10" borderId="0" xfId="0" applyNumberFormat="1" applyFont="1" applyFill="1" applyAlignment="1">
      <alignment/>
    </xf>
    <xf numFmtId="165" fontId="59" fillId="10" borderId="0" xfId="0" applyNumberFormat="1" applyFont="1" applyFill="1" applyAlignment="1">
      <alignment/>
    </xf>
    <xf numFmtId="0" fontId="60" fillId="10" borderId="0" xfId="0" applyFont="1" applyFill="1" applyAlignment="1">
      <alignment/>
    </xf>
    <xf numFmtId="0" fontId="61" fillId="10" borderId="0" xfId="0" applyFont="1" applyFill="1" applyAlignment="1">
      <alignment/>
    </xf>
    <xf numFmtId="0" fontId="62" fillId="0" borderId="0" xfId="0" applyFont="1" applyAlignment="1">
      <alignment/>
    </xf>
    <xf numFmtId="0" fontId="62" fillId="10" borderId="0" xfId="0" applyFont="1" applyFill="1" applyAlignment="1">
      <alignment/>
    </xf>
    <xf numFmtId="0" fontId="13" fillId="10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54" xfId="0" applyFont="1" applyBorder="1" applyAlignment="1">
      <alignment/>
    </xf>
    <xf numFmtId="0" fontId="33" fillId="0" borderId="55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56" xfId="0" applyFont="1" applyBorder="1" applyAlignment="1">
      <alignment/>
    </xf>
    <xf numFmtId="0" fontId="33" fillId="0" borderId="57" xfId="0" applyFont="1" applyBorder="1" applyAlignment="1">
      <alignment/>
    </xf>
    <xf numFmtId="0" fontId="40" fillId="0" borderId="58" xfId="0" applyFont="1" applyBorder="1" applyAlignment="1">
      <alignment/>
    </xf>
    <xf numFmtId="0" fontId="33" fillId="0" borderId="59" xfId="0" applyFont="1" applyBorder="1" applyAlignment="1">
      <alignment/>
    </xf>
    <xf numFmtId="0" fontId="30" fillId="2" borderId="13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0" fillId="2" borderId="4" xfId="0" applyFont="1" applyFill="1" applyBorder="1" applyAlignment="1">
      <alignment/>
    </xf>
    <xf numFmtId="0" fontId="30" fillId="0" borderId="8" xfId="0" applyFont="1" applyBorder="1" applyAlignment="1">
      <alignment/>
    </xf>
    <xf numFmtId="0" fontId="30" fillId="2" borderId="5" xfId="0" applyFont="1" applyFill="1" applyBorder="1" applyAlignment="1">
      <alignment/>
    </xf>
    <xf numFmtId="0" fontId="30" fillId="0" borderId="9" xfId="0" applyFont="1" applyBorder="1" applyAlignment="1">
      <alignment/>
    </xf>
    <xf numFmtId="0" fontId="40" fillId="0" borderId="4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9" fillId="0" borderId="4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177" fontId="33" fillId="0" borderId="16" xfId="0" applyNumberFormat="1" applyFont="1" applyBorder="1" applyAlignment="1">
      <alignment horizontal="center" vertical="center" wrapText="1"/>
    </xf>
    <xf numFmtId="177" fontId="33" fillId="0" borderId="21" xfId="0" applyNumberFormat="1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0</xdr:col>
      <xdr:colOff>314325</xdr:colOff>
      <xdr:row>2</xdr:row>
      <xdr:rowOff>104775</xdr:rowOff>
    </xdr:to>
    <xdr:sp>
      <xdr:nvSpPr>
        <xdr:cNvPr id="1" name="AutoShape 51"/>
        <xdr:cNvSpPr>
          <a:spLocks/>
        </xdr:cNvSpPr>
      </xdr:nvSpPr>
      <xdr:spPr>
        <a:xfrm>
          <a:off x="104775" y="171450"/>
          <a:ext cx="20002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0</xdr:col>
      <xdr:colOff>304800</xdr:colOff>
      <xdr:row>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04775" y="104775"/>
          <a:ext cx="200025" cy="533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0</xdr:col>
      <xdr:colOff>390525</xdr:colOff>
      <xdr:row>17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85725" y="266700"/>
          <a:ext cx="304800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76200</xdr:rowOff>
    </xdr:from>
    <xdr:to>
      <xdr:col>0</xdr:col>
      <xdr:colOff>361950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875" y="95250"/>
          <a:ext cx="20955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2</xdr:col>
      <xdr:colOff>95250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9550" y="47625"/>
          <a:ext cx="342900" cy="3238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76200</xdr:rowOff>
    </xdr:from>
    <xdr:to>
      <xdr:col>4</xdr:col>
      <xdr:colOff>638175</xdr:colOff>
      <xdr:row>5</xdr:row>
      <xdr:rowOff>66675</xdr:rowOff>
    </xdr:to>
    <xdr:sp>
      <xdr:nvSpPr>
        <xdr:cNvPr id="2" name="AutoShape 20"/>
        <xdr:cNvSpPr>
          <a:spLocks/>
        </xdr:cNvSpPr>
      </xdr:nvSpPr>
      <xdr:spPr>
        <a:xfrm>
          <a:off x="2647950" y="895350"/>
          <a:ext cx="447675" cy="190500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133350</xdr:rowOff>
    </xdr:from>
    <xdr:to>
      <xdr:col>4</xdr:col>
      <xdr:colOff>638175</xdr:colOff>
      <xdr:row>6</xdr:row>
      <xdr:rowOff>142875</xdr:rowOff>
    </xdr:to>
    <xdr:sp>
      <xdr:nvSpPr>
        <xdr:cNvPr id="3" name="AutoShape 21"/>
        <xdr:cNvSpPr>
          <a:spLocks/>
        </xdr:cNvSpPr>
      </xdr:nvSpPr>
      <xdr:spPr>
        <a:xfrm>
          <a:off x="2647950" y="1152525"/>
          <a:ext cx="447675" cy="190500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0</xdr:col>
      <xdr:colOff>257175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6675" y="190500"/>
          <a:ext cx="190500" cy="3333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19050</xdr:rowOff>
    </xdr:from>
    <xdr:to>
      <xdr:col>0</xdr:col>
      <xdr:colOff>400050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95250" y="400050"/>
          <a:ext cx="304800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0</xdr:col>
      <xdr:colOff>276225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6200" y="152400"/>
          <a:ext cx="20002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</xdr:rowOff>
    </xdr:from>
    <xdr:to>
      <xdr:col>1</xdr:col>
      <xdr:colOff>19050</xdr:colOff>
      <xdr:row>12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6675" y="200025"/>
          <a:ext cx="304800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0</xdr:col>
      <xdr:colOff>314325</xdr:colOff>
      <xdr:row>2</xdr:row>
      <xdr:rowOff>104775</xdr:rowOff>
    </xdr:to>
    <xdr:sp>
      <xdr:nvSpPr>
        <xdr:cNvPr id="1" name="AutoShape 16"/>
        <xdr:cNvSpPr>
          <a:spLocks/>
        </xdr:cNvSpPr>
      </xdr:nvSpPr>
      <xdr:spPr>
        <a:xfrm>
          <a:off x="114300" y="209550"/>
          <a:ext cx="20002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161925</xdr:rowOff>
    </xdr:from>
    <xdr:to>
      <xdr:col>0</xdr:col>
      <xdr:colOff>266700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85725" y="352425"/>
          <a:ext cx="18097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142875</xdr:rowOff>
    </xdr:from>
    <xdr:to>
      <xdr:col>6</xdr:col>
      <xdr:colOff>495300</xdr:colOff>
      <xdr:row>12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4276725" y="2133600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38100</xdr:rowOff>
    </xdr:from>
    <xdr:to>
      <xdr:col>0</xdr:col>
      <xdr:colOff>266700</xdr:colOff>
      <xdr:row>8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171450" y="1428750"/>
          <a:ext cx="9525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19050</xdr:rowOff>
    </xdr:from>
    <xdr:to>
      <xdr:col>0</xdr:col>
      <xdr:colOff>266700</xdr:colOff>
      <xdr:row>24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161925" y="4667250"/>
          <a:ext cx="104775" cy="1905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161925</xdr:colOff>
      <xdr:row>39</xdr:row>
      <xdr:rowOff>19050</xdr:rowOff>
    </xdr:from>
    <xdr:to>
      <xdr:col>0</xdr:col>
      <xdr:colOff>266700</xdr:colOff>
      <xdr:row>40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161925" y="7924800"/>
          <a:ext cx="10477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247650</xdr:colOff>
      <xdr:row>26</xdr:row>
      <xdr:rowOff>180975</xdr:rowOff>
    </xdr:from>
    <xdr:to>
      <xdr:col>6</xdr:col>
      <xdr:colOff>495300</xdr:colOff>
      <xdr:row>28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4276725" y="5429250"/>
          <a:ext cx="257175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285750</xdr:colOff>
      <xdr:row>42</xdr:row>
      <xdr:rowOff>180975</xdr:rowOff>
    </xdr:from>
    <xdr:to>
      <xdr:col>6</xdr:col>
      <xdr:colOff>542925</xdr:colOff>
      <xdr:row>44</xdr:row>
      <xdr:rowOff>57150</xdr:rowOff>
    </xdr:to>
    <xdr:sp>
      <xdr:nvSpPr>
        <xdr:cNvPr id="7" name="AutoShape 10"/>
        <xdr:cNvSpPr>
          <a:spLocks/>
        </xdr:cNvSpPr>
      </xdr:nvSpPr>
      <xdr:spPr>
        <a:xfrm>
          <a:off x="4314825" y="8677275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19050</xdr:rowOff>
    </xdr:from>
    <xdr:to>
      <xdr:col>0</xdr:col>
      <xdr:colOff>257175</xdr:colOff>
      <xdr:row>56</xdr:row>
      <xdr:rowOff>38100</xdr:rowOff>
    </xdr:to>
    <xdr:sp>
      <xdr:nvSpPr>
        <xdr:cNvPr id="8" name="AutoShape 11"/>
        <xdr:cNvSpPr>
          <a:spLocks/>
        </xdr:cNvSpPr>
      </xdr:nvSpPr>
      <xdr:spPr>
        <a:xfrm>
          <a:off x="152400" y="11163300"/>
          <a:ext cx="104775" cy="2190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247650</xdr:colOff>
      <xdr:row>59</xdr:row>
      <xdr:rowOff>180975</xdr:rowOff>
    </xdr:from>
    <xdr:to>
      <xdr:col>6</xdr:col>
      <xdr:colOff>495300</xdr:colOff>
      <xdr:row>61</xdr:row>
      <xdr:rowOff>57150</xdr:rowOff>
    </xdr:to>
    <xdr:sp>
      <xdr:nvSpPr>
        <xdr:cNvPr id="9" name="AutoShape 13"/>
        <xdr:cNvSpPr>
          <a:spLocks/>
        </xdr:cNvSpPr>
      </xdr:nvSpPr>
      <xdr:spPr>
        <a:xfrm>
          <a:off x="4276725" y="12125325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171450</xdr:colOff>
      <xdr:row>77</xdr:row>
      <xdr:rowOff>28575</xdr:rowOff>
    </xdr:from>
    <xdr:to>
      <xdr:col>0</xdr:col>
      <xdr:colOff>266700</xdr:colOff>
      <xdr:row>78</xdr:row>
      <xdr:rowOff>47625</xdr:rowOff>
    </xdr:to>
    <xdr:sp>
      <xdr:nvSpPr>
        <xdr:cNvPr id="10" name="AutoShape 14"/>
        <xdr:cNvSpPr>
          <a:spLocks/>
        </xdr:cNvSpPr>
      </xdr:nvSpPr>
      <xdr:spPr>
        <a:xfrm>
          <a:off x="171450" y="15621000"/>
          <a:ext cx="95250" cy="2190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276225</xdr:colOff>
      <xdr:row>82</xdr:row>
      <xdr:rowOff>180975</xdr:rowOff>
    </xdr:from>
    <xdr:to>
      <xdr:col>6</xdr:col>
      <xdr:colOff>533400</xdr:colOff>
      <xdr:row>84</xdr:row>
      <xdr:rowOff>57150</xdr:rowOff>
    </xdr:to>
    <xdr:sp>
      <xdr:nvSpPr>
        <xdr:cNvPr id="11" name="AutoShape 15"/>
        <xdr:cNvSpPr>
          <a:spLocks/>
        </xdr:cNvSpPr>
      </xdr:nvSpPr>
      <xdr:spPr>
        <a:xfrm>
          <a:off x="4305300" y="16773525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419100</xdr:colOff>
      <xdr:row>4</xdr:row>
      <xdr:rowOff>66675</xdr:rowOff>
    </xdr:from>
    <xdr:to>
      <xdr:col>9</xdr:col>
      <xdr:colOff>514350</xdr:colOff>
      <xdr:row>5</xdr:row>
      <xdr:rowOff>28575</xdr:rowOff>
    </xdr:to>
    <xdr:sp>
      <xdr:nvSpPr>
        <xdr:cNvPr id="12" name="AutoShape 17"/>
        <xdr:cNvSpPr>
          <a:spLocks/>
        </xdr:cNvSpPr>
      </xdr:nvSpPr>
      <xdr:spPr>
        <a:xfrm>
          <a:off x="6934200" y="85725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66675</xdr:rowOff>
    </xdr:from>
    <xdr:to>
      <xdr:col>9</xdr:col>
      <xdr:colOff>304800</xdr:colOff>
      <xdr:row>5</xdr:row>
      <xdr:rowOff>28575</xdr:rowOff>
    </xdr:to>
    <xdr:sp>
      <xdr:nvSpPr>
        <xdr:cNvPr id="13" name="AutoShape 18"/>
        <xdr:cNvSpPr>
          <a:spLocks/>
        </xdr:cNvSpPr>
      </xdr:nvSpPr>
      <xdr:spPr>
        <a:xfrm>
          <a:off x="6724650" y="85725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323850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95250" y="66675"/>
          <a:ext cx="228600" cy="590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0</xdr:col>
      <xdr:colOff>390525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6200" y="361950"/>
          <a:ext cx="314325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0</xdr:col>
      <xdr:colOff>352425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" y="152400"/>
          <a:ext cx="200025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0</xdr:col>
      <xdr:colOff>381000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6200" y="361950"/>
          <a:ext cx="304800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323850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4300" y="190500"/>
          <a:ext cx="200025" cy="3333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0</xdr:col>
      <xdr:colOff>304800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6200" y="19050"/>
          <a:ext cx="228600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24"/>
  <sheetViews>
    <sheetView showGridLines="0" showRowColHeaders="0" tabSelected="1" workbookViewId="0" topLeftCell="A1">
      <selection activeCell="F17" sqref="F17"/>
    </sheetView>
  </sheetViews>
  <sheetFormatPr defaultColWidth="8.796875" defaultRowHeight="15"/>
  <cols>
    <col min="1" max="1" width="1.8984375" style="0" customWidth="1"/>
    <col min="2" max="2" width="5.8984375" style="0" customWidth="1"/>
  </cols>
  <sheetData>
    <row r="1" ht="1.5" customHeight="1"/>
    <row r="2" ht="12.75" customHeight="1">
      <c r="C2" s="252"/>
    </row>
    <row r="3" ht="12.75" customHeight="1">
      <c r="C3" s="253"/>
    </row>
    <row r="4" ht="10.5" customHeight="1">
      <c r="C4" s="254"/>
    </row>
    <row r="5" ht="27" customHeight="1">
      <c r="C5" s="46" t="s">
        <v>232</v>
      </c>
    </row>
    <row r="6" ht="9" customHeight="1"/>
    <row r="7" ht="15">
      <c r="C7" s="256" t="s">
        <v>185</v>
      </c>
    </row>
    <row r="8" ht="20.25" customHeight="1">
      <c r="C8" s="255" t="s">
        <v>219</v>
      </c>
    </row>
    <row r="9" ht="12.75" customHeight="1">
      <c r="C9" s="255" t="s">
        <v>233</v>
      </c>
    </row>
    <row r="10" ht="12.75" customHeight="1">
      <c r="C10" s="255" t="s">
        <v>234</v>
      </c>
    </row>
    <row r="11" ht="12.75" customHeight="1">
      <c r="C11" s="255" t="s">
        <v>289</v>
      </c>
    </row>
    <row r="12" ht="12.75" customHeight="1">
      <c r="C12" s="255" t="s">
        <v>290</v>
      </c>
    </row>
    <row r="13" ht="12.75" customHeight="1">
      <c r="C13" s="255" t="s">
        <v>291</v>
      </c>
    </row>
    <row r="14" ht="12.75" customHeight="1">
      <c r="C14" s="255" t="s">
        <v>292</v>
      </c>
    </row>
    <row r="15" ht="12.75" customHeight="1">
      <c r="C15" s="255" t="s">
        <v>293</v>
      </c>
    </row>
    <row r="16" ht="12.75" customHeight="1">
      <c r="C16" s="255" t="s">
        <v>294</v>
      </c>
    </row>
    <row r="17" ht="12.75" customHeight="1">
      <c r="C17" s="255" t="s">
        <v>295</v>
      </c>
    </row>
    <row r="18" ht="12.75" customHeight="1">
      <c r="C18" s="255" t="s">
        <v>296</v>
      </c>
    </row>
    <row r="19" ht="12.75" customHeight="1">
      <c r="C19" s="255" t="s">
        <v>297</v>
      </c>
    </row>
    <row r="20" ht="12.75" customHeight="1">
      <c r="C20" s="255" t="s">
        <v>298</v>
      </c>
    </row>
    <row r="21" ht="12.75" customHeight="1">
      <c r="C21" s="255" t="s">
        <v>299</v>
      </c>
    </row>
    <row r="22" ht="12.75" customHeight="1">
      <c r="C22" s="255" t="s">
        <v>300</v>
      </c>
    </row>
    <row r="23" ht="12.75" customHeight="1">
      <c r="C23" s="255" t="s">
        <v>301</v>
      </c>
    </row>
    <row r="24" ht="12.75" customHeight="1">
      <c r="C24" s="255" t="s">
        <v>302</v>
      </c>
    </row>
    <row r="25" ht="16.5" customHeight="1"/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14"/>
  <sheetViews>
    <sheetView workbookViewId="0" topLeftCell="A1">
      <selection activeCell="H112" sqref="H112"/>
    </sheetView>
  </sheetViews>
  <sheetFormatPr defaultColWidth="8.796875" defaultRowHeight="15"/>
  <cols>
    <col min="1" max="1" width="4.69921875" style="0" customWidth="1"/>
  </cols>
  <sheetData>
    <row r="2" s="203" customFormat="1" ht="20.25">
      <c r="B2" s="271" t="s">
        <v>307</v>
      </c>
    </row>
    <row r="3" s="203" customFormat="1" ht="15"/>
    <row r="4" s="203" customFormat="1" ht="15.75">
      <c r="B4" s="211" t="s">
        <v>169</v>
      </c>
    </row>
    <row r="5" s="203" customFormat="1" ht="15.75">
      <c r="B5" s="211" t="s">
        <v>170</v>
      </c>
    </row>
    <row r="6" s="203" customFormat="1" ht="15.75">
      <c r="B6" s="211" t="s">
        <v>171</v>
      </c>
    </row>
    <row r="7" s="203" customFormat="1" ht="15.75">
      <c r="B7" s="211" t="s">
        <v>173</v>
      </c>
    </row>
    <row r="8" s="203" customFormat="1" ht="15.75">
      <c r="B8" s="211" t="s">
        <v>172</v>
      </c>
    </row>
    <row r="9" s="203" customFormat="1" ht="15.75">
      <c r="B9" s="211" t="s">
        <v>250</v>
      </c>
    </row>
    <row r="10" s="203" customFormat="1" ht="15.75">
      <c r="B10" s="211" t="s">
        <v>167</v>
      </c>
    </row>
    <row r="11" s="203" customFormat="1" ht="15.75">
      <c r="B11" s="211" t="s">
        <v>251</v>
      </c>
    </row>
    <row r="12" s="203" customFormat="1" ht="15.75">
      <c r="B12" s="211" t="s">
        <v>252</v>
      </c>
    </row>
    <row r="13" s="203" customFormat="1" ht="15.75">
      <c r="B13" s="211" t="s">
        <v>166</v>
      </c>
    </row>
    <row r="14" s="203" customFormat="1" ht="15.75">
      <c r="B14" s="211" t="s">
        <v>51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7"/>
  <sheetViews>
    <sheetView showGridLines="0" zoomScale="90" zoomScaleNormal="90" workbookViewId="0" topLeftCell="A2">
      <selection activeCell="J56" sqref="J56"/>
    </sheetView>
  </sheetViews>
  <sheetFormatPr defaultColWidth="8.796875" defaultRowHeight="15"/>
  <cols>
    <col min="1" max="1" width="3.3984375" style="11" customWidth="1"/>
    <col min="2" max="2" width="26.19921875" style="11" customWidth="1"/>
    <col min="3" max="9" width="7.3984375" style="11" customWidth="1"/>
    <col min="10" max="16384" width="8.8984375" style="11" customWidth="1"/>
  </cols>
  <sheetData>
    <row r="1" ht="0" customHeight="1" hidden="1"/>
    <row r="2" ht="20.25">
      <c r="B2" s="77" t="s">
        <v>306</v>
      </c>
    </row>
    <row r="3" ht="5.25" customHeight="1" thickBot="1"/>
    <row r="4" spans="2:9" ht="13.5" thickTop="1">
      <c r="B4" s="277" t="s">
        <v>79</v>
      </c>
      <c r="C4" s="285" t="s">
        <v>113</v>
      </c>
      <c r="D4" s="285"/>
      <c r="E4" s="285"/>
      <c r="F4" s="285"/>
      <c r="G4" s="285"/>
      <c r="H4" s="285"/>
      <c r="I4" s="286"/>
    </row>
    <row r="5" spans="2:9" ht="13.5" thickBot="1">
      <c r="B5" s="287"/>
      <c r="C5" s="218">
        <v>1994</v>
      </c>
      <c r="D5" s="218">
        <v>1995</v>
      </c>
      <c r="E5" s="218">
        <v>1996</v>
      </c>
      <c r="F5" s="218">
        <v>1997</v>
      </c>
      <c r="G5" s="218">
        <v>1998</v>
      </c>
      <c r="H5" s="218">
        <v>1999</v>
      </c>
      <c r="I5" s="219">
        <v>2000</v>
      </c>
    </row>
    <row r="6" spans="2:9" ht="13.5" thickTop="1">
      <c r="B6" s="215" t="s">
        <v>88</v>
      </c>
      <c r="C6" s="35">
        <v>-193</v>
      </c>
      <c r="D6" s="35">
        <v>37</v>
      </c>
      <c r="E6" s="35">
        <v>85</v>
      </c>
      <c r="F6" s="35">
        <v>-150</v>
      </c>
      <c r="G6" s="35">
        <v>106</v>
      </c>
      <c r="H6" s="35">
        <v>31</v>
      </c>
      <c r="I6" s="36">
        <v>-97</v>
      </c>
    </row>
    <row r="7" spans="2:9" ht="12.75">
      <c r="B7" s="216" t="s">
        <v>89</v>
      </c>
      <c r="C7" s="20">
        <v>-119</v>
      </c>
      <c r="D7" s="20">
        <v>126</v>
      </c>
      <c r="E7" s="20">
        <v>100</v>
      </c>
      <c r="F7" s="20">
        <v>92</v>
      </c>
      <c r="G7" s="20">
        <v>112</v>
      </c>
      <c r="H7" s="20">
        <v>157</v>
      </c>
      <c r="I7" s="31">
        <v>-160</v>
      </c>
    </row>
    <row r="8" spans="2:9" ht="12.75">
      <c r="B8" s="216" t="s">
        <v>90</v>
      </c>
      <c r="C8" s="20">
        <v>-56</v>
      </c>
      <c r="D8" s="20">
        <v>15</v>
      </c>
      <c r="E8" s="20">
        <v>-25</v>
      </c>
      <c r="F8" s="20">
        <v>30</v>
      </c>
      <c r="G8" s="20">
        <v>-112</v>
      </c>
      <c r="H8" s="20">
        <v>-11</v>
      </c>
      <c r="I8" s="31">
        <v>174</v>
      </c>
    </row>
    <row r="9" spans="2:9" ht="12.75">
      <c r="B9" s="216" t="s">
        <v>91</v>
      </c>
      <c r="C9" s="20">
        <v>-13</v>
      </c>
      <c r="D9" s="20">
        <v>64</v>
      </c>
      <c r="E9" s="20">
        <v>91</v>
      </c>
      <c r="F9" s="20">
        <v>11</v>
      </c>
      <c r="G9" s="20">
        <v>-172</v>
      </c>
      <c r="H9" s="20">
        <v>65</v>
      </c>
      <c r="I9" s="31">
        <v>142</v>
      </c>
    </row>
    <row r="10" spans="2:9" ht="12.75">
      <c r="B10" s="216" t="s">
        <v>92</v>
      </c>
      <c r="C10" s="20">
        <v>-49</v>
      </c>
      <c r="D10" s="20">
        <v>5</v>
      </c>
      <c r="E10" s="20">
        <v>-43</v>
      </c>
      <c r="F10" s="20">
        <v>-191</v>
      </c>
      <c r="G10" s="20">
        <v>-47</v>
      </c>
      <c r="H10" s="20">
        <v>16</v>
      </c>
      <c r="I10" s="31">
        <v>-18</v>
      </c>
    </row>
    <row r="11" spans="2:9" ht="12.75">
      <c r="B11" s="216" t="s">
        <v>93</v>
      </c>
      <c r="C11" s="20">
        <v>-148</v>
      </c>
      <c r="D11" s="20">
        <v>37</v>
      </c>
      <c r="E11" s="20">
        <v>165</v>
      </c>
      <c r="F11" s="20">
        <v>-33</v>
      </c>
      <c r="G11" s="20">
        <v>93</v>
      </c>
      <c r="H11" s="20">
        <v>126</v>
      </c>
      <c r="I11" s="31">
        <v>-73</v>
      </c>
    </row>
    <row r="12" spans="2:9" ht="12.75">
      <c r="B12" s="216" t="s">
        <v>80</v>
      </c>
      <c r="C12" s="20">
        <v>-74</v>
      </c>
      <c r="D12" s="20">
        <v>136</v>
      </c>
      <c r="E12" s="20">
        <v>172</v>
      </c>
      <c r="F12" s="20">
        <v>85</v>
      </c>
      <c r="G12" s="20">
        <v>-131</v>
      </c>
      <c r="H12" s="20">
        <v>188</v>
      </c>
      <c r="I12" s="31">
        <v>70</v>
      </c>
    </row>
    <row r="13" spans="2:9" ht="12.75">
      <c r="B13" s="216" t="s">
        <v>81</v>
      </c>
      <c r="C13" s="20">
        <v>-48</v>
      </c>
      <c r="D13" s="20">
        <v>66</v>
      </c>
      <c r="E13" s="20">
        <v>-147</v>
      </c>
      <c r="F13" s="20">
        <v>-17</v>
      </c>
      <c r="G13" s="20">
        <v>-149</v>
      </c>
      <c r="H13" s="20">
        <v>-87</v>
      </c>
      <c r="I13" s="31">
        <v>-28</v>
      </c>
    </row>
    <row r="14" spans="2:9" ht="12.75">
      <c r="B14" s="216" t="s">
        <v>82</v>
      </c>
      <c r="C14" s="20">
        <v>-26</v>
      </c>
      <c r="D14" s="20">
        <v>193</v>
      </c>
      <c r="E14" s="20">
        <v>-99</v>
      </c>
      <c r="F14" s="20">
        <v>25</v>
      </c>
      <c r="G14" s="20">
        <v>-187</v>
      </c>
      <c r="H14" s="20">
        <v>-99</v>
      </c>
      <c r="I14" s="31">
        <v>170</v>
      </c>
    </row>
    <row r="15" spans="2:9" ht="12.75">
      <c r="B15" s="216" t="s">
        <v>83</v>
      </c>
      <c r="C15" s="20">
        <v>-10</v>
      </c>
      <c r="D15" s="20">
        <v>26</v>
      </c>
      <c r="E15" s="20">
        <v>105</v>
      </c>
      <c r="F15" s="20">
        <v>18</v>
      </c>
      <c r="G15" s="20">
        <v>138</v>
      </c>
      <c r="H15" s="20">
        <v>-92</v>
      </c>
      <c r="I15" s="31">
        <v>173</v>
      </c>
    </row>
    <row r="16" spans="2:9" ht="12.75">
      <c r="B16" s="216" t="s">
        <v>84</v>
      </c>
      <c r="C16" s="20">
        <v>-11</v>
      </c>
      <c r="D16" s="20">
        <v>88</v>
      </c>
      <c r="E16" s="20">
        <v>139</v>
      </c>
      <c r="F16" s="20">
        <v>128</v>
      </c>
      <c r="G16" s="20">
        <v>-80</v>
      </c>
      <c r="H16" s="20">
        <v>-11</v>
      </c>
      <c r="I16" s="31">
        <v>156</v>
      </c>
    </row>
    <row r="17" spans="2:9" ht="13.5" thickBot="1">
      <c r="B17" s="213" t="s">
        <v>94</v>
      </c>
      <c r="C17" s="24">
        <v>-4</v>
      </c>
      <c r="D17" s="24">
        <v>109</v>
      </c>
      <c r="E17" s="24">
        <v>75</v>
      </c>
      <c r="F17" s="24">
        <v>25</v>
      </c>
      <c r="G17" s="24">
        <v>93</v>
      </c>
      <c r="H17" s="24">
        <v>145</v>
      </c>
      <c r="I17" s="32">
        <v>134</v>
      </c>
    </row>
    <row r="18" ht="9" customHeight="1" thickBot="1" thickTop="1"/>
    <row r="19" spans="2:9" ht="13.5" thickTop="1">
      <c r="B19" s="217" t="s">
        <v>95</v>
      </c>
      <c r="C19" s="37" t="str">
        <f>IF(MAX(C6:C17)&gt;0,MAX(C6:C17)," ")</f>
        <v> </v>
      </c>
      <c r="D19" s="37">
        <f aca="true" t="shared" si="0" ref="D19:I19">IF(MAX(D6:D17)&gt;0,MAX(D6:D17)," ")</f>
        <v>193</v>
      </c>
      <c r="E19" s="37">
        <f t="shared" si="0"/>
        <v>172</v>
      </c>
      <c r="F19" s="37">
        <f t="shared" si="0"/>
        <v>128</v>
      </c>
      <c r="G19" s="37">
        <f t="shared" si="0"/>
        <v>138</v>
      </c>
      <c r="H19" s="37">
        <f t="shared" si="0"/>
        <v>188</v>
      </c>
      <c r="I19" s="38">
        <f t="shared" si="0"/>
        <v>174</v>
      </c>
    </row>
    <row r="20" spans="2:9" ht="12.75">
      <c r="B20" s="216" t="s">
        <v>96</v>
      </c>
      <c r="C20" s="82">
        <f aca="true" t="shared" si="1" ref="C20:I20">IF(MIN(C6:C17)&lt;0,MIN(C6:C17)," ")</f>
        <v>-193</v>
      </c>
      <c r="D20" s="82" t="str">
        <f t="shared" si="1"/>
        <v> </v>
      </c>
      <c r="E20" s="82">
        <f t="shared" si="1"/>
        <v>-147</v>
      </c>
      <c r="F20" s="82">
        <f t="shared" si="1"/>
        <v>-191</v>
      </c>
      <c r="G20" s="82">
        <f t="shared" si="1"/>
        <v>-187</v>
      </c>
      <c r="H20" s="82">
        <f t="shared" si="1"/>
        <v>-99</v>
      </c>
      <c r="I20" s="83">
        <f t="shared" si="1"/>
        <v>-160</v>
      </c>
    </row>
    <row r="21" spans="2:9" ht="12.75">
      <c r="B21" s="216" t="s">
        <v>141</v>
      </c>
      <c r="C21" s="80">
        <f>AVERAGE(C6:C17)</f>
        <v>-62.583333333333336</v>
      </c>
      <c r="D21" s="80">
        <f aca="true" t="shared" si="2" ref="D21:I21">AVERAGE(D6:D17)</f>
        <v>75.16666666666667</v>
      </c>
      <c r="E21" s="80">
        <f t="shared" si="2"/>
        <v>51.5</v>
      </c>
      <c r="F21" s="80">
        <f t="shared" si="2"/>
        <v>1.9166666666666667</v>
      </c>
      <c r="G21" s="80">
        <f t="shared" si="2"/>
        <v>-28</v>
      </c>
      <c r="H21" s="80">
        <f t="shared" si="2"/>
        <v>35.666666666666664</v>
      </c>
      <c r="I21" s="81">
        <f t="shared" si="2"/>
        <v>53.583333333333336</v>
      </c>
    </row>
    <row r="22" spans="2:9" ht="13.5" thickBot="1">
      <c r="B22" s="214" t="s">
        <v>142</v>
      </c>
      <c r="C22" s="78">
        <f>SUM(C6:C17)</f>
        <v>-751</v>
      </c>
      <c r="D22" s="78">
        <f aca="true" t="shared" si="3" ref="D22:I22">SUM(D6:D17)</f>
        <v>902</v>
      </c>
      <c r="E22" s="78">
        <f t="shared" si="3"/>
        <v>618</v>
      </c>
      <c r="F22" s="78">
        <f t="shared" si="3"/>
        <v>23</v>
      </c>
      <c r="G22" s="78">
        <f t="shared" si="3"/>
        <v>-336</v>
      </c>
      <c r="H22" s="78">
        <f t="shared" si="3"/>
        <v>428</v>
      </c>
      <c r="I22" s="79">
        <f t="shared" si="3"/>
        <v>643</v>
      </c>
    </row>
    <row r="23" ht="8.25" customHeight="1" thickBot="1" thickTop="1"/>
    <row r="24" spans="2:9" ht="15.75" thickTop="1">
      <c r="B24" s="281" t="s">
        <v>162</v>
      </c>
      <c r="C24" s="289">
        <f>MAX(C22:I22)</f>
        <v>902</v>
      </c>
      <c r="D24" s="33"/>
      <c r="E24" s="34"/>
      <c r="F24" s="34"/>
      <c r="G24" s="34"/>
      <c r="H24" s="34"/>
      <c r="I24" s="34"/>
    </row>
    <row r="25" spans="2:9" ht="11.25" customHeight="1" thickBot="1">
      <c r="B25" s="288"/>
      <c r="C25" s="290"/>
      <c r="D25" s="33"/>
      <c r="E25" s="34"/>
      <c r="F25" s="34"/>
      <c r="G25" s="34"/>
      <c r="H25" s="34"/>
      <c r="I25" s="34"/>
    </row>
    <row r="26" spans="2:9" ht="15.75" thickTop="1">
      <c r="B26" s="281" t="s">
        <v>163</v>
      </c>
      <c r="C26" s="283">
        <f>MIN(C22:I22)</f>
        <v>-751</v>
      </c>
      <c r="D26" s="34"/>
      <c r="E26" s="34"/>
      <c r="F26" s="34"/>
      <c r="G26" s="34"/>
      <c r="H26" s="34"/>
      <c r="I26" s="34"/>
    </row>
    <row r="27" spans="2:9" ht="11.25" customHeight="1" thickBot="1">
      <c r="B27" s="282"/>
      <c r="C27" s="284"/>
      <c r="D27" s="34"/>
      <c r="E27" s="34"/>
      <c r="F27" s="34"/>
      <c r="G27" s="34"/>
      <c r="H27" s="34"/>
      <c r="I27" s="34"/>
    </row>
    <row r="28" ht="13.5" thickTop="1"/>
  </sheetData>
  <mergeCells count="6">
    <mergeCell ref="B26:B27"/>
    <mergeCell ref="C26:C27"/>
    <mergeCell ref="C4:I4"/>
    <mergeCell ref="B4:B5"/>
    <mergeCell ref="B24:B25"/>
    <mergeCell ref="C24:C2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69"/>
  <sheetViews>
    <sheetView workbookViewId="0" topLeftCell="A1">
      <selection activeCell="J101" sqref="J101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19.796875" style="0" customWidth="1"/>
    <col min="4" max="4" width="5.796875" style="0" customWidth="1"/>
    <col min="5" max="5" width="6" style="9" bestFit="1" customWidth="1"/>
    <col min="6" max="7" width="5.796875" style="0" customWidth="1"/>
    <col min="8" max="16" width="6.796875" style="0" customWidth="1"/>
    <col min="17" max="17" width="6.69921875" style="0" customWidth="1"/>
    <col min="18" max="18" width="8.796875" style="0" customWidth="1"/>
  </cols>
  <sheetData>
    <row r="1" s="203" customFormat="1" ht="15">
      <c r="E1" s="212"/>
    </row>
    <row r="2" spans="2:5" s="203" customFormat="1" ht="20.25">
      <c r="B2" s="268" t="s">
        <v>308</v>
      </c>
      <c r="E2" s="212"/>
    </row>
    <row r="3" spans="2:5" s="203" customFormat="1" ht="15.75">
      <c r="B3" s="202"/>
      <c r="E3" s="212"/>
    </row>
    <row r="4" spans="2:5" s="203" customFormat="1" ht="15.75">
      <c r="B4" s="202" t="s">
        <v>253</v>
      </c>
      <c r="E4" s="212"/>
    </row>
    <row r="5" spans="2:5" s="203" customFormat="1" ht="15.75">
      <c r="B5" s="202" t="s">
        <v>37</v>
      </c>
      <c r="E5" s="212"/>
    </row>
    <row r="6" spans="2:5" s="203" customFormat="1" ht="15.75">
      <c r="B6" s="202" t="s">
        <v>38</v>
      </c>
      <c r="E6" s="212"/>
    </row>
    <row r="7" spans="2:5" s="203" customFormat="1" ht="15.75">
      <c r="B7" s="202" t="s">
        <v>254</v>
      </c>
      <c r="E7" s="212"/>
    </row>
    <row r="8" spans="2:5" s="203" customFormat="1" ht="15.75">
      <c r="B8" s="202" t="s">
        <v>255</v>
      </c>
      <c r="E8" s="212"/>
    </row>
    <row r="9" spans="2:5" s="203" customFormat="1" ht="15.75">
      <c r="B9" s="202" t="s">
        <v>279</v>
      </c>
      <c r="E9" s="212"/>
    </row>
    <row r="10" spans="2:5" s="203" customFormat="1" ht="15.75">
      <c r="B10" s="202" t="s">
        <v>39</v>
      </c>
      <c r="E10" s="212"/>
    </row>
    <row r="11" spans="2:5" s="203" customFormat="1" ht="15.75">
      <c r="B11" s="202" t="s">
        <v>254</v>
      </c>
      <c r="E11" s="212"/>
    </row>
    <row r="12" spans="2:5" s="203" customFormat="1" ht="15.75">
      <c r="B12" s="202" t="s">
        <v>256</v>
      </c>
      <c r="E12" s="212"/>
    </row>
    <row r="13" spans="2:5" s="203" customFormat="1" ht="15.75">
      <c r="B13" s="202" t="s">
        <v>280</v>
      </c>
      <c r="E13" s="212"/>
    </row>
    <row r="14" spans="2:5" s="203" customFormat="1" ht="15.75">
      <c r="B14" s="202" t="s">
        <v>40</v>
      </c>
      <c r="E14" s="212"/>
    </row>
    <row r="15" spans="2:5" s="203" customFormat="1" ht="15.75">
      <c r="B15" s="202" t="s">
        <v>41</v>
      </c>
      <c r="E15" s="212"/>
    </row>
    <row r="16" s="203" customFormat="1" ht="15">
      <c r="E16" s="212"/>
    </row>
    <row r="17" ht="15"/>
    <row r="18" ht="15"/>
    <row r="19" spans="2:22" ht="30">
      <c r="B19" s="84" t="s">
        <v>66</v>
      </c>
      <c r="C19" s="2"/>
      <c r="D19" s="2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5">
      <c r="B20" s="2"/>
      <c r="C20" s="2"/>
      <c r="D20" s="2"/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5.75" thickBot="1">
      <c r="B21" s="2"/>
      <c r="C21" s="2"/>
      <c r="D21" s="2"/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6.5" thickBot="1" thickTop="1">
      <c r="B22" s="128" t="s">
        <v>85</v>
      </c>
      <c r="C22" s="129" t="s">
        <v>1</v>
      </c>
      <c r="D22" s="130" t="s">
        <v>9</v>
      </c>
      <c r="E22" s="150" t="s">
        <v>10</v>
      </c>
      <c r="F22" s="131" t="s">
        <v>11</v>
      </c>
      <c r="G22" s="131" t="s">
        <v>12</v>
      </c>
      <c r="H22" s="131" t="s">
        <v>13</v>
      </c>
      <c r="I22" s="131" t="s">
        <v>14</v>
      </c>
      <c r="J22" s="131" t="s">
        <v>15</v>
      </c>
      <c r="K22" s="132" t="s">
        <v>16</v>
      </c>
      <c r="L22" s="131" t="s">
        <v>17</v>
      </c>
      <c r="M22" s="131" t="s">
        <v>18</v>
      </c>
      <c r="N22" s="132" t="s">
        <v>19</v>
      </c>
      <c r="O22" s="133" t="s">
        <v>20</v>
      </c>
      <c r="P22" s="132" t="s">
        <v>21</v>
      </c>
      <c r="Q22" s="134" t="s">
        <v>22</v>
      </c>
      <c r="R22" s="6"/>
      <c r="S22" s="4"/>
      <c r="T22" s="4"/>
      <c r="U22" s="2"/>
      <c r="V22" s="2"/>
    </row>
    <row r="23" spans="2:22" ht="15.75" thickTop="1">
      <c r="B23" s="153">
        <v>1</v>
      </c>
      <c r="C23" s="155" t="s">
        <v>230</v>
      </c>
      <c r="D23" s="135"/>
      <c r="E23" s="151">
        <f aca="true" t="shared" si="0" ref="E23:E51">AVERAGE(G23:Q23)</f>
        <v>1.5454545454545454</v>
      </c>
      <c r="F23" s="136">
        <v>1</v>
      </c>
      <c r="G23" s="136">
        <v>2</v>
      </c>
      <c r="H23" s="137">
        <v>2</v>
      </c>
      <c r="I23" s="136">
        <v>2</v>
      </c>
      <c r="J23" s="136">
        <v>1</v>
      </c>
      <c r="K23" s="137">
        <v>1</v>
      </c>
      <c r="L23" s="136">
        <v>2</v>
      </c>
      <c r="M23" s="136">
        <v>2</v>
      </c>
      <c r="N23" s="137">
        <v>2</v>
      </c>
      <c r="O23" s="137">
        <v>1</v>
      </c>
      <c r="P23" s="137">
        <v>1</v>
      </c>
      <c r="Q23" s="138">
        <v>1</v>
      </c>
      <c r="R23" s="7"/>
      <c r="S23" s="1"/>
      <c r="T23" s="1"/>
      <c r="U23" s="2"/>
      <c r="V23" s="2"/>
    </row>
    <row r="24" spans="2:22" ht="15">
      <c r="B24" s="154">
        <v>2</v>
      </c>
      <c r="C24" s="156" t="s">
        <v>131</v>
      </c>
      <c r="D24" s="140"/>
      <c r="E24" s="152">
        <f t="shared" si="0"/>
        <v>3.272727272727273</v>
      </c>
      <c r="F24" s="141">
        <v>1</v>
      </c>
      <c r="G24" s="141">
        <v>3</v>
      </c>
      <c r="H24" s="142">
        <v>4</v>
      </c>
      <c r="I24" s="141">
        <v>3</v>
      </c>
      <c r="J24" s="141">
        <v>4</v>
      </c>
      <c r="K24" s="142">
        <v>4</v>
      </c>
      <c r="L24" s="141">
        <v>3</v>
      </c>
      <c r="M24" s="141">
        <v>3</v>
      </c>
      <c r="N24" s="142">
        <v>4</v>
      </c>
      <c r="O24" s="142">
        <v>3</v>
      </c>
      <c r="P24" s="142">
        <v>3</v>
      </c>
      <c r="Q24" s="143">
        <v>2</v>
      </c>
      <c r="R24" s="7"/>
      <c r="S24" s="1"/>
      <c r="T24" s="2"/>
      <c r="U24" s="2"/>
      <c r="V24" s="2"/>
    </row>
    <row r="25" spans="2:22" ht="15">
      <c r="B25" s="154">
        <v>3</v>
      </c>
      <c r="C25" s="156" t="s">
        <v>132</v>
      </c>
      <c r="D25" s="140"/>
      <c r="E25" s="152">
        <f t="shared" si="0"/>
        <v>2.090909090909091</v>
      </c>
      <c r="F25" s="141">
        <v>1</v>
      </c>
      <c r="G25" s="141">
        <v>3</v>
      </c>
      <c r="H25" s="142">
        <v>2</v>
      </c>
      <c r="I25" s="141">
        <v>1</v>
      </c>
      <c r="J25" s="141">
        <v>2</v>
      </c>
      <c r="K25" s="142">
        <v>2</v>
      </c>
      <c r="L25" s="141">
        <v>2</v>
      </c>
      <c r="M25" s="141">
        <v>3</v>
      </c>
      <c r="N25" s="142">
        <v>3</v>
      </c>
      <c r="O25" s="142">
        <v>2</v>
      </c>
      <c r="P25" s="142">
        <v>2</v>
      </c>
      <c r="Q25" s="144">
        <v>1</v>
      </c>
      <c r="R25" s="7"/>
      <c r="S25" s="1"/>
      <c r="T25" s="1"/>
      <c r="U25" s="2"/>
      <c r="V25" s="2"/>
    </row>
    <row r="26" spans="2:22" ht="15">
      <c r="B26" s="154">
        <v>4</v>
      </c>
      <c r="C26" s="156" t="s">
        <v>133</v>
      </c>
      <c r="D26" s="140"/>
      <c r="E26" s="152">
        <f t="shared" si="0"/>
        <v>2.4545454545454546</v>
      </c>
      <c r="F26" s="141">
        <v>1</v>
      </c>
      <c r="G26" s="141">
        <v>3</v>
      </c>
      <c r="H26" s="141">
        <v>3</v>
      </c>
      <c r="I26" s="142">
        <v>3</v>
      </c>
      <c r="J26" s="141">
        <v>2</v>
      </c>
      <c r="K26" s="142">
        <v>2</v>
      </c>
      <c r="L26" s="141">
        <v>3</v>
      </c>
      <c r="M26" s="141">
        <v>2</v>
      </c>
      <c r="N26" s="142">
        <v>2</v>
      </c>
      <c r="O26" s="142">
        <v>2</v>
      </c>
      <c r="P26" s="142">
        <v>3</v>
      </c>
      <c r="Q26" s="143">
        <v>2</v>
      </c>
      <c r="R26" s="7"/>
      <c r="S26" s="1"/>
      <c r="T26" s="1"/>
      <c r="U26" s="2"/>
      <c r="V26" s="2"/>
    </row>
    <row r="27" spans="2:22" ht="15">
      <c r="B27" s="154">
        <v>5</v>
      </c>
      <c r="C27" s="156" t="s">
        <v>134</v>
      </c>
      <c r="D27" s="140"/>
      <c r="E27" s="152">
        <f t="shared" si="0"/>
        <v>2.727272727272727</v>
      </c>
      <c r="F27" s="141">
        <v>1</v>
      </c>
      <c r="G27" s="141">
        <v>3</v>
      </c>
      <c r="H27" s="142">
        <v>3</v>
      </c>
      <c r="I27" s="141">
        <v>3</v>
      </c>
      <c r="J27" s="141">
        <v>1</v>
      </c>
      <c r="K27" s="142">
        <v>2</v>
      </c>
      <c r="L27" s="141">
        <v>3</v>
      </c>
      <c r="M27" s="141">
        <v>3</v>
      </c>
      <c r="N27" s="142">
        <v>4</v>
      </c>
      <c r="O27" s="142">
        <v>3</v>
      </c>
      <c r="P27" s="142">
        <v>3</v>
      </c>
      <c r="Q27" s="143">
        <v>2</v>
      </c>
      <c r="R27" s="7"/>
      <c r="S27" s="1"/>
      <c r="T27" s="2"/>
      <c r="U27" s="2"/>
      <c r="V27" s="2"/>
    </row>
    <row r="28" spans="2:22" ht="15">
      <c r="B28" s="154">
        <v>6</v>
      </c>
      <c r="C28" s="156" t="s">
        <v>135</v>
      </c>
      <c r="D28" s="140"/>
      <c r="E28" s="152">
        <f t="shared" si="0"/>
        <v>1.4545454545454546</v>
      </c>
      <c r="F28" s="141">
        <v>1</v>
      </c>
      <c r="G28" s="141">
        <v>2</v>
      </c>
      <c r="H28" s="141">
        <v>1</v>
      </c>
      <c r="I28" s="142">
        <v>2</v>
      </c>
      <c r="J28" s="141">
        <v>1</v>
      </c>
      <c r="K28" s="142">
        <v>2</v>
      </c>
      <c r="L28" s="141">
        <v>1</v>
      </c>
      <c r="M28" s="141">
        <v>2</v>
      </c>
      <c r="N28" s="142">
        <v>1</v>
      </c>
      <c r="O28" s="142">
        <v>2</v>
      </c>
      <c r="P28" s="142">
        <v>1</v>
      </c>
      <c r="Q28" s="143">
        <v>1</v>
      </c>
      <c r="R28" s="7"/>
      <c r="S28" s="1"/>
      <c r="T28" s="1"/>
      <c r="U28" s="2"/>
      <c r="V28" s="2"/>
    </row>
    <row r="29" spans="2:22" ht="15">
      <c r="B29" s="154">
        <v>7</v>
      </c>
      <c r="C29" s="156" t="s">
        <v>136</v>
      </c>
      <c r="D29" s="140"/>
      <c r="E29" s="152">
        <f t="shared" si="0"/>
        <v>2.3636363636363638</v>
      </c>
      <c r="F29" s="141">
        <v>1</v>
      </c>
      <c r="G29" s="141">
        <v>3</v>
      </c>
      <c r="H29" s="141">
        <v>3</v>
      </c>
      <c r="I29" s="142">
        <v>3</v>
      </c>
      <c r="J29" s="141">
        <v>2</v>
      </c>
      <c r="K29" s="142">
        <v>2</v>
      </c>
      <c r="L29" s="141">
        <v>2</v>
      </c>
      <c r="M29" s="141">
        <v>3</v>
      </c>
      <c r="N29" s="142">
        <v>2</v>
      </c>
      <c r="O29" s="142">
        <v>2</v>
      </c>
      <c r="P29" s="142">
        <v>2</v>
      </c>
      <c r="Q29" s="144">
        <v>2</v>
      </c>
      <c r="R29" s="7"/>
      <c r="S29" s="1"/>
      <c r="T29" s="1"/>
      <c r="U29" s="2"/>
      <c r="V29" s="2"/>
    </row>
    <row r="30" spans="2:22" ht="15">
      <c r="B30" s="154">
        <v>8</v>
      </c>
      <c r="C30" s="156" t="s">
        <v>137</v>
      </c>
      <c r="D30" s="140"/>
      <c r="E30" s="152">
        <f t="shared" si="0"/>
        <v>1.5454545454545454</v>
      </c>
      <c r="F30" s="141">
        <v>1</v>
      </c>
      <c r="G30" s="141">
        <v>2</v>
      </c>
      <c r="H30" s="142">
        <v>1</v>
      </c>
      <c r="I30" s="141">
        <v>2</v>
      </c>
      <c r="J30" s="141">
        <v>1</v>
      </c>
      <c r="K30" s="142">
        <v>2</v>
      </c>
      <c r="L30" s="141">
        <v>1</v>
      </c>
      <c r="M30" s="141">
        <v>2</v>
      </c>
      <c r="N30" s="142">
        <v>1</v>
      </c>
      <c r="O30" s="142">
        <v>2</v>
      </c>
      <c r="P30" s="142">
        <v>1</v>
      </c>
      <c r="Q30" s="143">
        <v>2</v>
      </c>
      <c r="R30" s="7"/>
      <c r="S30" s="1"/>
      <c r="T30" s="2"/>
      <c r="U30" s="2"/>
      <c r="V30" s="2"/>
    </row>
    <row r="31" spans="2:22" ht="15">
      <c r="B31" s="154">
        <v>9</v>
      </c>
      <c r="C31" s="156" t="s">
        <v>138</v>
      </c>
      <c r="D31" s="140"/>
      <c r="E31" s="152">
        <f t="shared" si="0"/>
        <v>3.090909090909091</v>
      </c>
      <c r="F31" s="141">
        <v>1</v>
      </c>
      <c r="G31" s="141">
        <v>4</v>
      </c>
      <c r="H31" s="142">
        <v>4</v>
      </c>
      <c r="I31" s="141">
        <v>2</v>
      </c>
      <c r="J31" s="141">
        <v>3</v>
      </c>
      <c r="K31" s="142">
        <v>2</v>
      </c>
      <c r="L31" s="141">
        <v>3</v>
      </c>
      <c r="M31" s="141">
        <v>4</v>
      </c>
      <c r="N31" s="142">
        <v>4</v>
      </c>
      <c r="O31" s="142">
        <v>3</v>
      </c>
      <c r="P31" s="142">
        <v>3</v>
      </c>
      <c r="Q31" s="143">
        <v>2</v>
      </c>
      <c r="R31" s="7"/>
      <c r="S31" s="1"/>
      <c r="T31" s="1"/>
      <c r="U31" s="2"/>
      <c r="V31" s="2"/>
    </row>
    <row r="32" spans="2:22" ht="15">
      <c r="B32" s="154">
        <v>10</v>
      </c>
      <c r="C32" s="156" t="s">
        <v>139</v>
      </c>
      <c r="D32" s="140"/>
      <c r="E32" s="152">
        <f t="shared" si="0"/>
        <v>2.272727272727273</v>
      </c>
      <c r="F32" s="141">
        <v>1</v>
      </c>
      <c r="G32" s="141">
        <v>2</v>
      </c>
      <c r="H32" s="142">
        <v>3</v>
      </c>
      <c r="I32" s="141">
        <v>3</v>
      </c>
      <c r="J32" s="141">
        <v>2</v>
      </c>
      <c r="K32" s="142">
        <v>2</v>
      </c>
      <c r="L32" s="141">
        <v>2</v>
      </c>
      <c r="M32" s="141">
        <v>3</v>
      </c>
      <c r="N32" s="142">
        <v>3</v>
      </c>
      <c r="O32" s="142">
        <v>2</v>
      </c>
      <c r="P32" s="142">
        <v>2</v>
      </c>
      <c r="Q32" s="143">
        <v>1</v>
      </c>
      <c r="R32" s="7"/>
      <c r="S32" s="1"/>
      <c r="T32" s="1"/>
      <c r="U32" s="2"/>
      <c r="V32" s="2"/>
    </row>
    <row r="33" spans="2:22" ht="15">
      <c r="B33" s="154">
        <v>11</v>
      </c>
      <c r="C33" s="156" t="s">
        <v>143</v>
      </c>
      <c r="D33" s="140"/>
      <c r="E33" s="152">
        <f t="shared" si="0"/>
        <v>1.7272727272727273</v>
      </c>
      <c r="F33" s="141">
        <v>1</v>
      </c>
      <c r="G33" s="141">
        <v>2</v>
      </c>
      <c r="H33" s="141">
        <v>2</v>
      </c>
      <c r="I33" s="142">
        <v>2</v>
      </c>
      <c r="J33" s="141">
        <v>2</v>
      </c>
      <c r="K33" s="142">
        <v>2</v>
      </c>
      <c r="L33" s="141">
        <v>1</v>
      </c>
      <c r="M33" s="141">
        <v>2</v>
      </c>
      <c r="N33" s="142">
        <v>2</v>
      </c>
      <c r="O33" s="142">
        <v>1</v>
      </c>
      <c r="P33" s="142">
        <v>1</v>
      </c>
      <c r="Q33" s="143">
        <v>2</v>
      </c>
      <c r="R33" s="7"/>
      <c r="S33" s="1"/>
      <c r="T33" s="2"/>
      <c r="U33" s="2"/>
      <c r="V33" s="2"/>
    </row>
    <row r="34" spans="2:22" ht="15">
      <c r="B34" s="154">
        <v>12</v>
      </c>
      <c r="C34" s="156" t="s">
        <v>144</v>
      </c>
      <c r="D34" s="140"/>
      <c r="E34" s="152">
        <f t="shared" si="0"/>
        <v>1.8181818181818181</v>
      </c>
      <c r="F34" s="141">
        <v>1</v>
      </c>
      <c r="G34" s="141">
        <v>2</v>
      </c>
      <c r="H34" s="141">
        <v>2</v>
      </c>
      <c r="I34" s="142">
        <v>2</v>
      </c>
      <c r="J34" s="141">
        <v>1</v>
      </c>
      <c r="K34" s="142">
        <v>2</v>
      </c>
      <c r="L34" s="141">
        <v>2</v>
      </c>
      <c r="M34" s="141">
        <v>2</v>
      </c>
      <c r="N34" s="142">
        <v>2</v>
      </c>
      <c r="O34" s="142">
        <v>2</v>
      </c>
      <c r="P34" s="142">
        <v>1</v>
      </c>
      <c r="Q34" s="143">
        <v>2</v>
      </c>
      <c r="R34" s="7"/>
      <c r="S34" s="1"/>
      <c r="T34" s="2"/>
      <c r="U34" s="2"/>
      <c r="V34" s="2"/>
    </row>
    <row r="35" spans="2:22" ht="15">
      <c r="B35" s="154">
        <v>13</v>
      </c>
      <c r="C35" s="156" t="s">
        <v>145</v>
      </c>
      <c r="D35" s="140"/>
      <c r="E35" s="152">
        <f t="shared" si="0"/>
        <v>1.9090909090909092</v>
      </c>
      <c r="F35" s="141">
        <v>1</v>
      </c>
      <c r="G35" s="141">
        <v>2</v>
      </c>
      <c r="H35" s="142">
        <v>2</v>
      </c>
      <c r="I35" s="141">
        <v>2</v>
      </c>
      <c r="J35" s="141">
        <v>2</v>
      </c>
      <c r="K35" s="142">
        <v>2</v>
      </c>
      <c r="L35" s="141">
        <v>2</v>
      </c>
      <c r="M35" s="141">
        <v>2</v>
      </c>
      <c r="N35" s="142">
        <v>2</v>
      </c>
      <c r="O35" s="142">
        <v>2</v>
      </c>
      <c r="P35" s="142">
        <v>2</v>
      </c>
      <c r="Q35" s="143">
        <v>1</v>
      </c>
      <c r="R35" s="7"/>
      <c r="S35" s="1"/>
      <c r="T35" s="2"/>
      <c r="U35" s="2"/>
      <c r="V35" s="2"/>
    </row>
    <row r="36" spans="2:22" ht="15">
      <c r="B36" s="154">
        <v>14</v>
      </c>
      <c r="C36" s="156" t="s">
        <v>146</v>
      </c>
      <c r="D36" s="140"/>
      <c r="E36" s="152">
        <f t="shared" si="0"/>
        <v>2.4545454545454546</v>
      </c>
      <c r="F36" s="141">
        <v>1</v>
      </c>
      <c r="G36" s="141">
        <v>3</v>
      </c>
      <c r="H36" s="142">
        <v>2</v>
      </c>
      <c r="I36" s="141">
        <v>3</v>
      </c>
      <c r="J36" s="141">
        <v>3</v>
      </c>
      <c r="K36" s="142">
        <v>2</v>
      </c>
      <c r="L36" s="141">
        <v>2</v>
      </c>
      <c r="M36" s="141">
        <v>3</v>
      </c>
      <c r="N36" s="142">
        <v>3</v>
      </c>
      <c r="O36" s="142">
        <v>2</v>
      </c>
      <c r="P36" s="142">
        <v>2</v>
      </c>
      <c r="Q36" s="143">
        <v>2</v>
      </c>
      <c r="R36" s="7"/>
      <c r="S36" s="1"/>
      <c r="T36" s="2"/>
      <c r="U36" s="2"/>
      <c r="V36" s="2"/>
    </row>
    <row r="37" spans="2:22" ht="15">
      <c r="B37" s="154">
        <v>15</v>
      </c>
      <c r="C37" s="156" t="s">
        <v>147</v>
      </c>
      <c r="D37" s="140"/>
      <c r="E37" s="152">
        <f t="shared" si="0"/>
        <v>1.7272727272727273</v>
      </c>
      <c r="F37" s="141">
        <v>1</v>
      </c>
      <c r="G37" s="141">
        <v>2</v>
      </c>
      <c r="H37" s="141">
        <v>1</v>
      </c>
      <c r="I37" s="142">
        <v>2</v>
      </c>
      <c r="J37" s="141">
        <v>2</v>
      </c>
      <c r="K37" s="142">
        <v>2</v>
      </c>
      <c r="L37" s="141">
        <v>2</v>
      </c>
      <c r="M37" s="141">
        <v>2</v>
      </c>
      <c r="N37" s="142">
        <v>2</v>
      </c>
      <c r="O37" s="142">
        <v>1</v>
      </c>
      <c r="P37" s="142">
        <v>2</v>
      </c>
      <c r="Q37" s="143">
        <v>1</v>
      </c>
      <c r="R37" s="7"/>
      <c r="S37" s="1"/>
      <c r="T37" s="2"/>
      <c r="U37" s="2"/>
      <c r="V37" s="2"/>
    </row>
    <row r="38" spans="2:22" ht="15">
      <c r="B38" s="154">
        <v>16</v>
      </c>
      <c r="C38" s="156" t="s">
        <v>148</v>
      </c>
      <c r="D38" s="140"/>
      <c r="E38" s="152">
        <f t="shared" si="0"/>
        <v>1</v>
      </c>
      <c r="F38" s="141">
        <v>1</v>
      </c>
      <c r="G38" s="141">
        <v>1</v>
      </c>
      <c r="H38" s="141">
        <v>1</v>
      </c>
      <c r="I38" s="142">
        <v>1</v>
      </c>
      <c r="J38" s="141">
        <v>1</v>
      </c>
      <c r="K38" s="142">
        <v>1</v>
      </c>
      <c r="L38" s="141">
        <v>1</v>
      </c>
      <c r="M38" s="141">
        <v>1</v>
      </c>
      <c r="N38" s="142">
        <v>1</v>
      </c>
      <c r="O38" s="142">
        <v>1</v>
      </c>
      <c r="P38" s="142">
        <v>1</v>
      </c>
      <c r="Q38" s="143">
        <v>1</v>
      </c>
      <c r="R38" s="7"/>
      <c r="S38" s="1"/>
      <c r="T38" s="2"/>
      <c r="U38" s="2"/>
      <c r="V38" s="2"/>
    </row>
    <row r="39" spans="2:22" ht="15">
      <c r="B39" s="154">
        <v>17</v>
      </c>
      <c r="C39" s="156" t="s">
        <v>149</v>
      </c>
      <c r="D39" s="140"/>
      <c r="E39" s="152">
        <f t="shared" si="0"/>
        <v>1</v>
      </c>
      <c r="F39" s="141">
        <v>1</v>
      </c>
      <c r="G39" s="141">
        <v>1</v>
      </c>
      <c r="H39" s="142">
        <v>1</v>
      </c>
      <c r="I39" s="141">
        <v>1</v>
      </c>
      <c r="J39" s="141">
        <v>1</v>
      </c>
      <c r="K39" s="142">
        <v>1</v>
      </c>
      <c r="L39" s="141">
        <v>1</v>
      </c>
      <c r="M39" s="141">
        <v>1</v>
      </c>
      <c r="N39" s="142">
        <v>1</v>
      </c>
      <c r="O39" s="142">
        <v>1</v>
      </c>
      <c r="P39" s="142">
        <v>1</v>
      </c>
      <c r="Q39" s="143">
        <v>1</v>
      </c>
      <c r="R39" s="7"/>
      <c r="S39" s="1"/>
      <c r="T39" s="2"/>
      <c r="U39" s="2"/>
      <c r="V39" s="2"/>
    </row>
    <row r="40" spans="2:22" ht="15">
      <c r="B40" s="154">
        <v>18</v>
      </c>
      <c r="C40" s="156" t="s">
        <v>150</v>
      </c>
      <c r="D40" s="140"/>
      <c r="E40" s="152">
        <f t="shared" si="0"/>
        <v>2.8</v>
      </c>
      <c r="F40" s="141">
        <v>1</v>
      </c>
      <c r="G40" s="141">
        <v>3</v>
      </c>
      <c r="H40" s="142">
        <v>3</v>
      </c>
      <c r="I40" s="141">
        <v>4</v>
      </c>
      <c r="J40" s="141">
        <v>2</v>
      </c>
      <c r="K40" s="142">
        <v>3</v>
      </c>
      <c r="L40" s="141">
        <v>3</v>
      </c>
      <c r="M40" s="141">
        <v>3</v>
      </c>
      <c r="N40" s="142">
        <v>3</v>
      </c>
      <c r="O40" s="142">
        <v>2</v>
      </c>
      <c r="P40" s="142">
        <v>2</v>
      </c>
      <c r="Q40" s="143"/>
      <c r="R40" s="7"/>
      <c r="S40" s="1"/>
      <c r="T40" s="2"/>
      <c r="U40" s="2"/>
      <c r="V40" s="2"/>
    </row>
    <row r="41" spans="2:22" ht="15">
      <c r="B41" s="154">
        <v>19</v>
      </c>
      <c r="C41" s="156" t="s">
        <v>151</v>
      </c>
      <c r="D41" s="140"/>
      <c r="E41" s="152">
        <f t="shared" si="0"/>
        <v>1</v>
      </c>
      <c r="F41" s="141">
        <v>1</v>
      </c>
      <c r="G41" s="141">
        <v>1</v>
      </c>
      <c r="H41" s="141">
        <v>1</v>
      </c>
      <c r="I41" s="142">
        <v>1</v>
      </c>
      <c r="J41" s="141">
        <v>1</v>
      </c>
      <c r="K41" s="142">
        <v>1</v>
      </c>
      <c r="L41" s="141">
        <v>1</v>
      </c>
      <c r="M41" s="141">
        <v>1</v>
      </c>
      <c r="N41" s="142">
        <v>1</v>
      </c>
      <c r="O41" s="142">
        <v>1</v>
      </c>
      <c r="P41" s="142">
        <v>1</v>
      </c>
      <c r="Q41" s="143">
        <v>1</v>
      </c>
      <c r="R41" s="7"/>
      <c r="S41" s="1"/>
      <c r="T41" s="2"/>
      <c r="U41" s="2"/>
      <c r="V41" s="2"/>
    </row>
    <row r="42" spans="2:22" ht="15">
      <c r="B42" s="154">
        <v>20</v>
      </c>
      <c r="C42" s="156" t="s">
        <v>152</v>
      </c>
      <c r="D42" s="140"/>
      <c r="E42" s="152">
        <f t="shared" si="0"/>
        <v>2.8181818181818183</v>
      </c>
      <c r="F42" s="141">
        <v>1</v>
      </c>
      <c r="G42" s="141">
        <v>3</v>
      </c>
      <c r="H42" s="142">
        <v>3</v>
      </c>
      <c r="I42" s="141">
        <v>4</v>
      </c>
      <c r="J42" s="141">
        <v>2</v>
      </c>
      <c r="K42" s="142">
        <v>4</v>
      </c>
      <c r="L42" s="141">
        <v>3</v>
      </c>
      <c r="M42" s="141">
        <v>3</v>
      </c>
      <c r="N42" s="142">
        <v>3</v>
      </c>
      <c r="O42" s="142">
        <v>2</v>
      </c>
      <c r="P42" s="142">
        <v>2</v>
      </c>
      <c r="Q42" s="143">
        <v>2</v>
      </c>
      <c r="R42" s="7"/>
      <c r="S42" s="1"/>
      <c r="T42" s="2"/>
      <c r="U42" s="2"/>
      <c r="V42" s="2"/>
    </row>
    <row r="43" spans="2:22" ht="15">
      <c r="B43" s="154">
        <v>21</v>
      </c>
      <c r="C43" s="156" t="s">
        <v>153</v>
      </c>
      <c r="D43" s="140"/>
      <c r="E43" s="152">
        <f t="shared" si="0"/>
        <v>1</v>
      </c>
      <c r="F43" s="141">
        <v>1</v>
      </c>
      <c r="G43" s="141">
        <v>1</v>
      </c>
      <c r="H43" s="142">
        <v>1</v>
      </c>
      <c r="I43" s="141">
        <v>1</v>
      </c>
      <c r="J43" s="141">
        <v>1</v>
      </c>
      <c r="K43" s="142">
        <v>1</v>
      </c>
      <c r="L43" s="141">
        <v>1</v>
      </c>
      <c r="M43" s="141">
        <v>1</v>
      </c>
      <c r="N43" s="142">
        <v>1</v>
      </c>
      <c r="O43" s="142">
        <v>1</v>
      </c>
      <c r="P43" s="142">
        <v>1</v>
      </c>
      <c r="Q43" s="143">
        <v>1</v>
      </c>
      <c r="R43" s="7"/>
      <c r="S43" s="1"/>
      <c r="T43" s="2"/>
      <c r="U43" s="2"/>
      <c r="V43" s="2"/>
    </row>
    <row r="44" spans="2:22" ht="15">
      <c r="B44" s="154">
        <v>22</v>
      </c>
      <c r="C44" s="156" t="s">
        <v>154</v>
      </c>
      <c r="D44" s="140"/>
      <c r="E44" s="152">
        <f t="shared" si="0"/>
        <v>1</v>
      </c>
      <c r="F44" s="141">
        <v>1</v>
      </c>
      <c r="G44" s="141">
        <v>1</v>
      </c>
      <c r="H44" s="141">
        <v>1</v>
      </c>
      <c r="I44" s="142">
        <v>1</v>
      </c>
      <c r="J44" s="141">
        <v>1</v>
      </c>
      <c r="K44" s="142">
        <v>1</v>
      </c>
      <c r="L44" s="141">
        <v>1</v>
      </c>
      <c r="M44" s="141">
        <v>1</v>
      </c>
      <c r="N44" s="142">
        <v>1</v>
      </c>
      <c r="O44" s="142">
        <v>1</v>
      </c>
      <c r="P44" s="142">
        <v>1</v>
      </c>
      <c r="Q44" s="143">
        <v>1</v>
      </c>
      <c r="R44" s="7"/>
      <c r="S44" s="1"/>
      <c r="T44" s="2"/>
      <c r="U44" s="2"/>
      <c r="V44" s="2"/>
    </row>
    <row r="45" spans="2:22" ht="15">
      <c r="B45" s="154">
        <v>23</v>
      </c>
      <c r="C45" s="156" t="s">
        <v>155</v>
      </c>
      <c r="D45" s="140"/>
      <c r="E45" s="152">
        <f t="shared" si="0"/>
        <v>1.3636363636363635</v>
      </c>
      <c r="F45" s="141">
        <v>1</v>
      </c>
      <c r="G45" s="141">
        <v>2</v>
      </c>
      <c r="H45" s="141">
        <v>1</v>
      </c>
      <c r="I45" s="142">
        <v>1</v>
      </c>
      <c r="J45" s="141">
        <v>1</v>
      </c>
      <c r="K45" s="142">
        <v>2</v>
      </c>
      <c r="L45" s="141">
        <v>1</v>
      </c>
      <c r="M45" s="141">
        <v>1</v>
      </c>
      <c r="N45" s="142">
        <v>2</v>
      </c>
      <c r="O45" s="142">
        <v>1</v>
      </c>
      <c r="P45" s="142">
        <v>1</v>
      </c>
      <c r="Q45" s="143">
        <v>2</v>
      </c>
      <c r="R45" s="7"/>
      <c r="S45" s="1"/>
      <c r="T45" s="2"/>
      <c r="U45" s="2"/>
      <c r="V45" s="2"/>
    </row>
    <row r="46" spans="2:22" ht="15">
      <c r="B46" s="154">
        <v>24</v>
      </c>
      <c r="C46" s="156" t="s">
        <v>156</v>
      </c>
      <c r="D46" s="140"/>
      <c r="E46" s="152">
        <f t="shared" si="0"/>
        <v>2.5454545454545454</v>
      </c>
      <c r="F46" s="141">
        <v>1</v>
      </c>
      <c r="G46" s="141">
        <v>3</v>
      </c>
      <c r="H46" s="141">
        <v>3</v>
      </c>
      <c r="I46" s="142">
        <v>4</v>
      </c>
      <c r="J46" s="141">
        <v>3</v>
      </c>
      <c r="K46" s="142">
        <v>2</v>
      </c>
      <c r="L46" s="141">
        <v>3</v>
      </c>
      <c r="M46" s="141">
        <v>3</v>
      </c>
      <c r="N46" s="142">
        <v>3</v>
      </c>
      <c r="O46" s="142">
        <v>1</v>
      </c>
      <c r="P46" s="142">
        <v>2</v>
      </c>
      <c r="Q46" s="143">
        <v>1</v>
      </c>
      <c r="R46" s="7"/>
      <c r="S46" s="1"/>
      <c r="T46" s="2"/>
      <c r="U46" s="2"/>
      <c r="V46" s="2"/>
    </row>
    <row r="47" spans="2:22" ht="15">
      <c r="B47" s="154">
        <v>25</v>
      </c>
      <c r="C47" s="156" t="s">
        <v>157</v>
      </c>
      <c r="D47" s="140"/>
      <c r="E47" s="152">
        <f t="shared" si="0"/>
        <v>3.090909090909091</v>
      </c>
      <c r="F47" s="141">
        <v>1</v>
      </c>
      <c r="G47" s="141">
        <v>4</v>
      </c>
      <c r="H47" s="141">
        <v>3</v>
      </c>
      <c r="I47" s="142">
        <v>4</v>
      </c>
      <c r="J47" s="141">
        <v>3</v>
      </c>
      <c r="K47" s="142">
        <v>3</v>
      </c>
      <c r="L47" s="141">
        <v>4</v>
      </c>
      <c r="M47" s="141">
        <v>4</v>
      </c>
      <c r="N47" s="142">
        <v>3</v>
      </c>
      <c r="O47" s="142">
        <v>2</v>
      </c>
      <c r="P47" s="142">
        <v>2</v>
      </c>
      <c r="Q47" s="143">
        <v>2</v>
      </c>
      <c r="R47" s="7"/>
      <c r="S47" s="1"/>
      <c r="T47" s="2"/>
      <c r="U47" s="2"/>
      <c r="V47" s="2"/>
    </row>
    <row r="48" spans="2:22" ht="15">
      <c r="B48" s="154">
        <v>26</v>
      </c>
      <c r="C48" s="156" t="s">
        <v>158</v>
      </c>
      <c r="D48" s="140"/>
      <c r="E48" s="152">
        <f t="shared" si="0"/>
        <v>1.5454545454545454</v>
      </c>
      <c r="F48" s="141">
        <v>1</v>
      </c>
      <c r="G48" s="141">
        <v>2</v>
      </c>
      <c r="H48" s="141">
        <v>1</v>
      </c>
      <c r="I48" s="142">
        <v>1</v>
      </c>
      <c r="J48" s="141">
        <v>1</v>
      </c>
      <c r="K48" s="142">
        <v>2</v>
      </c>
      <c r="L48" s="141">
        <v>2</v>
      </c>
      <c r="M48" s="141">
        <v>2</v>
      </c>
      <c r="N48" s="142">
        <v>2</v>
      </c>
      <c r="O48" s="141">
        <v>2</v>
      </c>
      <c r="P48" s="142">
        <v>1</v>
      </c>
      <c r="Q48" s="143">
        <v>1</v>
      </c>
      <c r="R48" s="7"/>
      <c r="S48" s="1"/>
      <c r="T48" s="2"/>
      <c r="U48" s="2"/>
      <c r="V48" s="2"/>
    </row>
    <row r="49" spans="2:22" ht="15">
      <c r="B49" s="154">
        <v>27</v>
      </c>
      <c r="C49" s="156" t="s">
        <v>159</v>
      </c>
      <c r="D49" s="140"/>
      <c r="E49" s="152">
        <f t="shared" si="0"/>
        <v>2.1818181818181817</v>
      </c>
      <c r="F49" s="141">
        <v>1</v>
      </c>
      <c r="G49" s="141">
        <v>2</v>
      </c>
      <c r="H49" s="142">
        <v>2</v>
      </c>
      <c r="I49" s="141">
        <v>3</v>
      </c>
      <c r="J49" s="141">
        <v>2</v>
      </c>
      <c r="K49" s="142">
        <v>2</v>
      </c>
      <c r="L49" s="141">
        <v>3</v>
      </c>
      <c r="M49" s="141">
        <v>3</v>
      </c>
      <c r="N49" s="142">
        <v>2</v>
      </c>
      <c r="O49" s="141">
        <v>2</v>
      </c>
      <c r="P49" s="142">
        <v>1</v>
      </c>
      <c r="Q49" s="143">
        <v>2</v>
      </c>
      <c r="R49" s="7"/>
      <c r="S49" s="1"/>
      <c r="T49" s="2"/>
      <c r="U49" s="2"/>
      <c r="V49" s="2"/>
    </row>
    <row r="50" spans="2:22" ht="15">
      <c r="B50" s="154">
        <v>28</v>
      </c>
      <c r="C50" s="156" t="s">
        <v>160</v>
      </c>
      <c r="D50" s="140"/>
      <c r="E50" s="152">
        <f t="shared" si="0"/>
        <v>1.8181818181818181</v>
      </c>
      <c r="F50" s="141">
        <v>1</v>
      </c>
      <c r="G50" s="141">
        <v>2</v>
      </c>
      <c r="H50" s="142">
        <v>2</v>
      </c>
      <c r="I50" s="141">
        <v>2</v>
      </c>
      <c r="J50" s="141">
        <v>1</v>
      </c>
      <c r="K50" s="142">
        <v>1</v>
      </c>
      <c r="L50" s="141">
        <v>3</v>
      </c>
      <c r="M50" s="141">
        <v>3</v>
      </c>
      <c r="N50" s="142">
        <v>2</v>
      </c>
      <c r="O50" s="141">
        <v>1</v>
      </c>
      <c r="P50" s="142">
        <v>2</v>
      </c>
      <c r="Q50" s="143">
        <v>1</v>
      </c>
      <c r="R50" s="7"/>
      <c r="S50" s="1"/>
      <c r="T50" s="2"/>
      <c r="U50" s="2"/>
      <c r="V50" s="2"/>
    </row>
    <row r="51" spans="2:22" ht="15">
      <c r="B51" s="154">
        <v>29</v>
      </c>
      <c r="C51" s="156" t="s">
        <v>161</v>
      </c>
      <c r="D51" s="140"/>
      <c r="E51" s="152">
        <f t="shared" si="0"/>
        <v>2</v>
      </c>
      <c r="F51" s="141">
        <v>1</v>
      </c>
      <c r="G51" s="141">
        <v>2</v>
      </c>
      <c r="H51" s="141">
        <v>2</v>
      </c>
      <c r="I51" s="142">
        <v>3</v>
      </c>
      <c r="J51" s="141">
        <v>1</v>
      </c>
      <c r="K51" s="142">
        <v>2</v>
      </c>
      <c r="L51" s="141">
        <v>2</v>
      </c>
      <c r="M51" s="141">
        <v>3</v>
      </c>
      <c r="N51" s="142">
        <v>1</v>
      </c>
      <c r="O51" s="141">
        <v>1</v>
      </c>
      <c r="P51" s="142">
        <v>3</v>
      </c>
      <c r="Q51" s="143">
        <v>2</v>
      </c>
      <c r="R51" s="7"/>
      <c r="S51" s="1"/>
      <c r="T51" s="2"/>
      <c r="U51" s="2"/>
      <c r="V51" s="2"/>
    </row>
    <row r="52" spans="2:22" ht="15">
      <c r="B52" s="139"/>
      <c r="C52" s="145"/>
      <c r="D52" s="145"/>
      <c r="E52" s="152"/>
      <c r="F52" s="146"/>
      <c r="G52" s="146"/>
      <c r="H52" s="146"/>
      <c r="I52" s="146"/>
      <c r="J52" s="146"/>
      <c r="K52" s="146"/>
      <c r="L52" s="146"/>
      <c r="M52" s="146"/>
      <c r="N52" s="146"/>
      <c r="O52" s="142"/>
      <c r="P52" s="142"/>
      <c r="Q52" s="147"/>
      <c r="R52" s="8"/>
      <c r="S52" s="2"/>
      <c r="T52" s="2"/>
      <c r="U52" s="2"/>
      <c r="V52" s="2"/>
    </row>
    <row r="53" spans="2:22" ht="15.75" thickBot="1">
      <c r="B53" s="148"/>
      <c r="C53" s="149" t="s">
        <v>8</v>
      </c>
      <c r="D53" s="258"/>
      <c r="E53" s="158">
        <f>AVERAGE(G23:Q51)</f>
        <v>1.9842767295597483</v>
      </c>
      <c r="F53" s="159"/>
      <c r="G53" s="160">
        <f aca="true" t="shared" si="1" ref="G53:Q53">AVERAGE(G23:G51)</f>
        <v>2.2758620689655173</v>
      </c>
      <c r="H53" s="160">
        <f t="shared" si="1"/>
        <v>2.0689655172413794</v>
      </c>
      <c r="I53" s="160">
        <f t="shared" si="1"/>
        <v>2.2758620689655173</v>
      </c>
      <c r="J53" s="160">
        <f t="shared" si="1"/>
        <v>1.7241379310344827</v>
      </c>
      <c r="K53" s="160">
        <f t="shared" si="1"/>
        <v>1.9655172413793103</v>
      </c>
      <c r="L53" s="160">
        <f t="shared" si="1"/>
        <v>2.0689655172413794</v>
      </c>
      <c r="M53" s="160">
        <f t="shared" si="1"/>
        <v>2.3448275862068964</v>
      </c>
      <c r="N53" s="160">
        <f t="shared" si="1"/>
        <v>2.1724137931034484</v>
      </c>
      <c r="O53" s="160">
        <f t="shared" si="1"/>
        <v>1.6896551724137931</v>
      </c>
      <c r="P53" s="160">
        <f t="shared" si="1"/>
        <v>1.7241379310344827</v>
      </c>
      <c r="Q53" s="161">
        <f t="shared" si="1"/>
        <v>1.5</v>
      </c>
      <c r="R53" s="8"/>
      <c r="S53" s="2"/>
      <c r="T53" s="2"/>
      <c r="U53" s="2"/>
      <c r="V53" s="2"/>
    </row>
    <row r="54" spans="2:22" ht="16.5" thickTop="1">
      <c r="B54" s="126"/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2"/>
      <c r="S54" s="2"/>
      <c r="T54" s="2"/>
      <c r="U54" s="2"/>
      <c r="V54" s="2"/>
    </row>
    <row r="57" spans="2:4" ht="15">
      <c r="B57" s="3"/>
      <c r="D57" s="5"/>
    </row>
    <row r="58" spans="2:4" ht="15">
      <c r="B58" s="3"/>
      <c r="D58" s="5"/>
    </row>
    <row r="59" spans="2:4" ht="15">
      <c r="B59" s="3"/>
      <c r="D59" s="5"/>
    </row>
    <row r="60" spans="2:4" ht="15">
      <c r="B60" s="3"/>
      <c r="D60" s="5"/>
    </row>
    <row r="62" ht="15">
      <c r="C62" s="3"/>
    </row>
    <row r="63" ht="15">
      <c r="C63" s="1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B2:V53"/>
  <sheetViews>
    <sheetView showGridLines="0" zoomScale="75" zoomScaleNormal="75" workbookViewId="0" topLeftCell="A17">
      <selection activeCell="T80" sqref="T80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19.796875" style="0" customWidth="1"/>
    <col min="4" max="4" width="5.796875" style="0" customWidth="1"/>
    <col min="5" max="5" width="6.796875" style="9" customWidth="1"/>
    <col min="6" max="7" width="5.796875" style="0" customWidth="1"/>
    <col min="8" max="17" width="6.796875" style="0" customWidth="1"/>
    <col min="18" max="18" width="9.19921875" style="0" customWidth="1"/>
  </cols>
  <sheetData>
    <row r="1" ht="15" hidden="1"/>
    <row r="2" spans="3:22" ht="15" hidden="1">
      <c r="C2" s="2"/>
      <c r="D2" s="2"/>
      <c r="E2" s="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5" hidden="1">
      <c r="B3" s="2"/>
      <c r="C3" s="2"/>
      <c r="D3" s="2"/>
      <c r="E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 hidden="1">
      <c r="B4" s="2"/>
      <c r="C4" s="2"/>
      <c r="D4" s="2"/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8:22" ht="15.75" hidden="1">
      <c r="R5" s="40"/>
      <c r="S5" s="4"/>
      <c r="T5" s="4"/>
      <c r="U5" s="2"/>
      <c r="V5" s="2"/>
    </row>
    <row r="6" spans="18:22" ht="15.75" hidden="1">
      <c r="R6" s="41"/>
      <c r="S6" s="1"/>
      <c r="T6" s="1"/>
      <c r="U6" s="2"/>
      <c r="V6" s="2"/>
    </row>
    <row r="7" spans="18:22" ht="15.75" hidden="1">
      <c r="R7" s="41"/>
      <c r="S7" s="1"/>
      <c r="T7" s="2"/>
      <c r="U7" s="2"/>
      <c r="V7" s="2"/>
    </row>
    <row r="8" spans="18:22" ht="15.75" hidden="1">
      <c r="R8" s="41"/>
      <c r="S8" s="1"/>
      <c r="T8" s="1"/>
      <c r="U8" s="2"/>
      <c r="V8" s="2"/>
    </row>
    <row r="9" spans="18:22" ht="15.75" hidden="1">
      <c r="R9" s="41"/>
      <c r="S9" s="1"/>
      <c r="T9" s="1"/>
      <c r="U9" s="2"/>
      <c r="V9" s="2"/>
    </row>
    <row r="10" spans="18:22" ht="15.75" hidden="1">
      <c r="R10" s="41"/>
      <c r="S10" s="1"/>
      <c r="T10" s="2"/>
      <c r="U10" s="2"/>
      <c r="V10" s="2"/>
    </row>
    <row r="11" spans="18:22" ht="15.75" hidden="1">
      <c r="R11" s="41"/>
      <c r="S11" s="1"/>
      <c r="T11" s="1"/>
      <c r="U11" s="2"/>
      <c r="V11" s="2"/>
    </row>
    <row r="12" spans="18:22" ht="15.75" hidden="1">
      <c r="R12" s="41"/>
      <c r="S12" s="1"/>
      <c r="T12" s="1"/>
      <c r="U12" s="2"/>
      <c r="V12" s="2"/>
    </row>
    <row r="13" spans="18:22" ht="15.75" hidden="1">
      <c r="R13" s="41"/>
      <c r="S13" s="1"/>
      <c r="T13" s="2"/>
      <c r="U13" s="2"/>
      <c r="V13" s="2"/>
    </row>
    <row r="14" spans="18:22" ht="15.75" hidden="1">
      <c r="R14" s="41"/>
      <c r="S14" s="1"/>
      <c r="T14" s="1"/>
      <c r="U14" s="2"/>
      <c r="V14" s="2"/>
    </row>
    <row r="15" spans="18:22" ht="15.75" hidden="1">
      <c r="R15" s="41"/>
      <c r="S15" s="1"/>
      <c r="T15" s="1"/>
      <c r="U15" s="2"/>
      <c r="V15" s="2"/>
    </row>
    <row r="16" spans="18:22" ht="15.75" hidden="1">
      <c r="R16" s="41"/>
      <c r="S16" s="1"/>
      <c r="T16" s="2"/>
      <c r="U16" s="2"/>
      <c r="V16" s="2"/>
    </row>
    <row r="17" spans="18:22" ht="15.75">
      <c r="R17" s="41"/>
      <c r="S17" s="1"/>
      <c r="T17" s="2"/>
      <c r="U17" s="2"/>
      <c r="V17" s="2"/>
    </row>
    <row r="18" spans="2:22" ht="30">
      <c r="B18" s="157" t="s">
        <v>66</v>
      </c>
      <c r="R18" s="41"/>
      <c r="S18" s="1"/>
      <c r="T18" s="2"/>
      <c r="U18" s="2"/>
      <c r="V18" s="2"/>
    </row>
    <row r="19" spans="18:22" ht="15.75">
      <c r="R19" s="41"/>
      <c r="S19" s="1"/>
      <c r="T19" s="2"/>
      <c r="U19" s="2"/>
      <c r="V19" s="2"/>
    </row>
    <row r="20" spans="18:22" ht="16.5" thickBot="1">
      <c r="R20" s="41"/>
      <c r="S20" s="1"/>
      <c r="T20" s="2"/>
      <c r="U20" s="2"/>
      <c r="V20" s="2"/>
    </row>
    <row r="21" spans="2:22" ht="17.25" thickBot="1" thickTop="1">
      <c r="B21" s="128" t="s">
        <v>0</v>
      </c>
      <c r="C21" s="129" t="s">
        <v>1</v>
      </c>
      <c r="D21" s="130" t="s">
        <v>9</v>
      </c>
      <c r="E21" s="150" t="s">
        <v>10</v>
      </c>
      <c r="F21" s="131" t="s">
        <v>11</v>
      </c>
      <c r="G21" s="131" t="s">
        <v>12</v>
      </c>
      <c r="H21" s="131" t="s">
        <v>13</v>
      </c>
      <c r="I21" s="131" t="s">
        <v>14</v>
      </c>
      <c r="J21" s="131" t="s">
        <v>15</v>
      </c>
      <c r="K21" s="132" t="s">
        <v>16</v>
      </c>
      <c r="L21" s="131" t="s">
        <v>17</v>
      </c>
      <c r="M21" s="131" t="s">
        <v>18</v>
      </c>
      <c r="N21" s="132" t="s">
        <v>19</v>
      </c>
      <c r="O21" s="133" t="s">
        <v>20</v>
      </c>
      <c r="P21" s="132" t="s">
        <v>21</v>
      </c>
      <c r="Q21" s="134" t="s">
        <v>22</v>
      </c>
      <c r="R21" s="7"/>
      <c r="S21" s="1"/>
      <c r="T21" s="2"/>
      <c r="U21" s="2"/>
      <c r="V21" s="2"/>
    </row>
    <row r="22" spans="2:22" ht="16.5" thickTop="1">
      <c r="B22" s="153">
        <v>1</v>
      </c>
      <c r="C22" s="155" t="s">
        <v>230</v>
      </c>
      <c r="D22" s="135" t="str">
        <f>IF(AND(E22&lt;=1.5,F22=1,MAX(G22:Q22)&lt;=2),"PV",IF(AND(E22&lt;=2,F22=1,MAX(G22:Q22)&lt;=3),"PVD",IF(MAX(G22:Q22)&lt;=4,"P","N")))</f>
        <v>PVD</v>
      </c>
      <c r="E22" s="151">
        <f aca="true" t="shared" si="0" ref="E22:E50">AVERAGE(G22:Q22)</f>
        <v>1.5454545454545454</v>
      </c>
      <c r="F22" s="136">
        <v>1</v>
      </c>
      <c r="G22" s="136">
        <v>2</v>
      </c>
      <c r="H22" s="137">
        <v>2</v>
      </c>
      <c r="I22" s="136">
        <v>2</v>
      </c>
      <c r="J22" s="136">
        <v>1</v>
      </c>
      <c r="K22" s="137">
        <v>1</v>
      </c>
      <c r="L22" s="136">
        <v>2</v>
      </c>
      <c r="M22" s="136">
        <v>2</v>
      </c>
      <c r="N22" s="137">
        <v>2</v>
      </c>
      <c r="O22" s="137">
        <v>1</v>
      </c>
      <c r="P22" s="137">
        <v>1</v>
      </c>
      <c r="Q22" s="138">
        <v>1</v>
      </c>
      <c r="R22" s="7"/>
      <c r="S22" s="1"/>
      <c r="T22" s="2"/>
      <c r="U22" s="2"/>
      <c r="V22" s="2"/>
    </row>
    <row r="23" spans="2:22" ht="15.75">
      <c r="B23" s="154">
        <v>2</v>
      </c>
      <c r="C23" s="156" t="s">
        <v>131</v>
      </c>
      <c r="D23" s="135" t="str">
        <f aca="true" t="shared" si="1" ref="D23:D50">IF(AND(E23&lt;=1.5,F23=1,MAX(G23:Q23)&lt;=2),"PV",IF(AND(E23&lt;=2,F23=1,MAX(G23:Q23)&lt;=3),"PVD",IF(MAX(G23:Q23)&lt;=4,"P","N")))</f>
        <v>P</v>
      </c>
      <c r="E23" s="152">
        <f t="shared" si="0"/>
        <v>3.272727272727273</v>
      </c>
      <c r="F23" s="141">
        <v>1</v>
      </c>
      <c r="G23" s="141">
        <v>3</v>
      </c>
      <c r="H23" s="142">
        <v>4</v>
      </c>
      <c r="I23" s="141">
        <v>3</v>
      </c>
      <c r="J23" s="141">
        <v>4</v>
      </c>
      <c r="K23" s="142">
        <v>4</v>
      </c>
      <c r="L23" s="141">
        <v>3</v>
      </c>
      <c r="M23" s="141">
        <v>3</v>
      </c>
      <c r="N23" s="142">
        <v>4</v>
      </c>
      <c r="O23" s="142">
        <v>3</v>
      </c>
      <c r="P23" s="142">
        <v>3</v>
      </c>
      <c r="Q23" s="143">
        <v>2</v>
      </c>
      <c r="R23" s="7"/>
      <c r="S23" s="1"/>
      <c r="T23" s="2"/>
      <c r="U23" s="2"/>
      <c r="V23" s="2"/>
    </row>
    <row r="24" spans="2:22" ht="15.75">
      <c r="B24" s="154">
        <v>3</v>
      </c>
      <c r="C24" s="156" t="s">
        <v>132</v>
      </c>
      <c r="D24" s="135" t="str">
        <f t="shared" si="1"/>
        <v>P</v>
      </c>
      <c r="E24" s="152">
        <f t="shared" si="0"/>
        <v>2.090909090909091</v>
      </c>
      <c r="F24" s="141">
        <v>1</v>
      </c>
      <c r="G24" s="141">
        <v>3</v>
      </c>
      <c r="H24" s="142">
        <v>2</v>
      </c>
      <c r="I24" s="141">
        <v>1</v>
      </c>
      <c r="J24" s="141">
        <v>2</v>
      </c>
      <c r="K24" s="142">
        <v>2</v>
      </c>
      <c r="L24" s="141">
        <v>2</v>
      </c>
      <c r="M24" s="141">
        <v>3</v>
      </c>
      <c r="N24" s="142">
        <v>3</v>
      </c>
      <c r="O24" s="142">
        <v>2</v>
      </c>
      <c r="P24" s="142">
        <v>2</v>
      </c>
      <c r="Q24" s="144">
        <v>1</v>
      </c>
      <c r="R24" s="7"/>
      <c r="S24" s="1"/>
      <c r="T24" s="2"/>
      <c r="U24" s="2"/>
      <c r="V24" s="2"/>
    </row>
    <row r="25" spans="2:22" ht="15.75">
      <c r="B25" s="154">
        <v>4</v>
      </c>
      <c r="C25" s="156" t="s">
        <v>133</v>
      </c>
      <c r="D25" s="135" t="str">
        <f t="shared" si="1"/>
        <v>P</v>
      </c>
      <c r="E25" s="152">
        <f t="shared" si="0"/>
        <v>2.4545454545454546</v>
      </c>
      <c r="F25" s="141">
        <v>1</v>
      </c>
      <c r="G25" s="141">
        <v>3</v>
      </c>
      <c r="H25" s="141">
        <v>3</v>
      </c>
      <c r="I25" s="142">
        <v>3</v>
      </c>
      <c r="J25" s="141">
        <v>2</v>
      </c>
      <c r="K25" s="142">
        <v>2</v>
      </c>
      <c r="L25" s="141">
        <v>3</v>
      </c>
      <c r="M25" s="141">
        <v>2</v>
      </c>
      <c r="N25" s="142">
        <v>2</v>
      </c>
      <c r="O25" s="142">
        <v>2</v>
      </c>
      <c r="P25" s="142">
        <v>3</v>
      </c>
      <c r="Q25" s="143">
        <v>2</v>
      </c>
      <c r="R25" s="7"/>
      <c r="S25" s="1"/>
      <c r="T25" s="2"/>
      <c r="U25" s="2"/>
      <c r="V25" s="2"/>
    </row>
    <row r="26" spans="2:22" ht="15.75">
      <c r="B26" s="154">
        <v>5</v>
      </c>
      <c r="C26" s="156" t="s">
        <v>134</v>
      </c>
      <c r="D26" s="135" t="str">
        <f t="shared" si="1"/>
        <v>P</v>
      </c>
      <c r="E26" s="152">
        <f t="shared" si="0"/>
        <v>2.727272727272727</v>
      </c>
      <c r="F26" s="141">
        <v>1</v>
      </c>
      <c r="G26" s="141">
        <v>3</v>
      </c>
      <c r="H26" s="142">
        <v>3</v>
      </c>
      <c r="I26" s="141">
        <v>3</v>
      </c>
      <c r="J26" s="141">
        <v>1</v>
      </c>
      <c r="K26" s="142">
        <v>2</v>
      </c>
      <c r="L26" s="141">
        <v>3</v>
      </c>
      <c r="M26" s="141">
        <v>3</v>
      </c>
      <c r="N26" s="142">
        <v>4</v>
      </c>
      <c r="O26" s="142">
        <v>3</v>
      </c>
      <c r="P26" s="142">
        <v>3</v>
      </c>
      <c r="Q26" s="143">
        <v>2</v>
      </c>
      <c r="R26" s="7"/>
      <c r="S26" s="1"/>
      <c r="T26" s="2"/>
      <c r="U26" s="2"/>
      <c r="V26" s="2"/>
    </row>
    <row r="27" spans="2:22" ht="15.75">
      <c r="B27" s="154">
        <v>6</v>
      </c>
      <c r="C27" s="156" t="s">
        <v>135</v>
      </c>
      <c r="D27" s="135" t="str">
        <f t="shared" si="1"/>
        <v>PV</v>
      </c>
      <c r="E27" s="152">
        <f t="shared" si="0"/>
        <v>1.4545454545454546</v>
      </c>
      <c r="F27" s="141">
        <v>1</v>
      </c>
      <c r="G27" s="141">
        <v>2</v>
      </c>
      <c r="H27" s="141">
        <v>1</v>
      </c>
      <c r="I27" s="142">
        <v>2</v>
      </c>
      <c r="J27" s="141">
        <v>1</v>
      </c>
      <c r="K27" s="142">
        <v>2</v>
      </c>
      <c r="L27" s="141">
        <v>1</v>
      </c>
      <c r="M27" s="141">
        <v>2</v>
      </c>
      <c r="N27" s="142">
        <v>1</v>
      </c>
      <c r="O27" s="142">
        <v>2</v>
      </c>
      <c r="P27" s="142">
        <v>1</v>
      </c>
      <c r="Q27" s="143">
        <v>1</v>
      </c>
      <c r="R27" s="7"/>
      <c r="S27" s="1"/>
      <c r="T27" s="2"/>
      <c r="U27" s="2"/>
      <c r="V27" s="2"/>
    </row>
    <row r="28" spans="2:22" ht="15.75">
      <c r="B28" s="154">
        <v>7</v>
      </c>
      <c r="C28" s="156" t="s">
        <v>136</v>
      </c>
      <c r="D28" s="135" t="str">
        <f t="shared" si="1"/>
        <v>P</v>
      </c>
      <c r="E28" s="152">
        <f t="shared" si="0"/>
        <v>2.3636363636363638</v>
      </c>
      <c r="F28" s="141">
        <v>1</v>
      </c>
      <c r="G28" s="141">
        <v>3</v>
      </c>
      <c r="H28" s="141">
        <v>3</v>
      </c>
      <c r="I28" s="142">
        <v>3</v>
      </c>
      <c r="J28" s="141">
        <v>2</v>
      </c>
      <c r="K28" s="142">
        <v>2</v>
      </c>
      <c r="L28" s="141">
        <v>2</v>
      </c>
      <c r="M28" s="141">
        <v>3</v>
      </c>
      <c r="N28" s="142">
        <v>2</v>
      </c>
      <c r="O28" s="142">
        <v>2</v>
      </c>
      <c r="P28" s="142">
        <v>2</v>
      </c>
      <c r="Q28" s="144">
        <v>2</v>
      </c>
      <c r="R28" s="7"/>
      <c r="S28" s="1"/>
      <c r="T28" s="2"/>
      <c r="U28" s="2"/>
      <c r="V28" s="2"/>
    </row>
    <row r="29" spans="2:22" ht="15.75">
      <c r="B29" s="154">
        <v>8</v>
      </c>
      <c r="C29" s="156" t="s">
        <v>137</v>
      </c>
      <c r="D29" s="135" t="str">
        <f t="shared" si="1"/>
        <v>PVD</v>
      </c>
      <c r="E29" s="152">
        <f t="shared" si="0"/>
        <v>1.5454545454545454</v>
      </c>
      <c r="F29" s="141">
        <v>1</v>
      </c>
      <c r="G29" s="141">
        <v>2</v>
      </c>
      <c r="H29" s="142">
        <v>1</v>
      </c>
      <c r="I29" s="141">
        <v>2</v>
      </c>
      <c r="J29" s="141">
        <v>1</v>
      </c>
      <c r="K29" s="142">
        <v>2</v>
      </c>
      <c r="L29" s="141">
        <v>1</v>
      </c>
      <c r="M29" s="141">
        <v>2</v>
      </c>
      <c r="N29" s="142">
        <v>1</v>
      </c>
      <c r="O29" s="142">
        <v>2</v>
      </c>
      <c r="P29" s="142">
        <v>1</v>
      </c>
      <c r="Q29" s="143">
        <v>2</v>
      </c>
      <c r="R29" s="7"/>
      <c r="S29" s="1"/>
      <c r="T29" s="2"/>
      <c r="U29" s="2"/>
      <c r="V29" s="2"/>
    </row>
    <row r="30" spans="2:22" ht="15.75">
      <c r="B30" s="154">
        <v>9</v>
      </c>
      <c r="C30" s="156" t="s">
        <v>138</v>
      </c>
      <c r="D30" s="135" t="str">
        <f t="shared" si="1"/>
        <v>P</v>
      </c>
      <c r="E30" s="152">
        <f t="shared" si="0"/>
        <v>3.090909090909091</v>
      </c>
      <c r="F30" s="141">
        <v>1</v>
      </c>
      <c r="G30" s="141">
        <v>4</v>
      </c>
      <c r="H30" s="142">
        <v>4</v>
      </c>
      <c r="I30" s="141">
        <v>2</v>
      </c>
      <c r="J30" s="141">
        <v>3</v>
      </c>
      <c r="K30" s="142">
        <v>2</v>
      </c>
      <c r="L30" s="141">
        <v>3</v>
      </c>
      <c r="M30" s="141">
        <v>4</v>
      </c>
      <c r="N30" s="142">
        <v>4</v>
      </c>
      <c r="O30" s="142">
        <v>3</v>
      </c>
      <c r="P30" s="142">
        <v>3</v>
      </c>
      <c r="Q30" s="143">
        <v>2</v>
      </c>
      <c r="R30" s="7"/>
      <c r="S30" s="1"/>
      <c r="T30" s="2"/>
      <c r="U30" s="2"/>
      <c r="V30" s="2"/>
    </row>
    <row r="31" spans="2:22" ht="15.75">
      <c r="B31" s="154">
        <v>10</v>
      </c>
      <c r="C31" s="156" t="s">
        <v>139</v>
      </c>
      <c r="D31" s="135" t="str">
        <f t="shared" si="1"/>
        <v>P</v>
      </c>
      <c r="E31" s="152">
        <f t="shared" si="0"/>
        <v>2.272727272727273</v>
      </c>
      <c r="F31" s="141">
        <v>1</v>
      </c>
      <c r="G31" s="141">
        <v>2</v>
      </c>
      <c r="H31" s="142">
        <v>3</v>
      </c>
      <c r="I31" s="141">
        <v>3</v>
      </c>
      <c r="J31" s="141">
        <v>2</v>
      </c>
      <c r="K31" s="142">
        <v>2</v>
      </c>
      <c r="L31" s="141">
        <v>2</v>
      </c>
      <c r="M31" s="141">
        <v>3</v>
      </c>
      <c r="N31" s="142">
        <v>3</v>
      </c>
      <c r="O31" s="142">
        <v>2</v>
      </c>
      <c r="P31" s="142">
        <v>2</v>
      </c>
      <c r="Q31" s="143">
        <v>1</v>
      </c>
      <c r="R31" s="7"/>
      <c r="S31" s="1"/>
      <c r="T31" s="2"/>
      <c r="U31" s="2"/>
      <c r="V31" s="2"/>
    </row>
    <row r="32" spans="2:22" ht="15.75">
      <c r="B32" s="154">
        <v>11</v>
      </c>
      <c r="C32" s="156" t="s">
        <v>143</v>
      </c>
      <c r="D32" s="135" t="str">
        <f t="shared" si="1"/>
        <v>PVD</v>
      </c>
      <c r="E32" s="152">
        <f t="shared" si="0"/>
        <v>1.7272727272727273</v>
      </c>
      <c r="F32" s="141">
        <v>1</v>
      </c>
      <c r="G32" s="141">
        <v>2</v>
      </c>
      <c r="H32" s="141">
        <v>2</v>
      </c>
      <c r="I32" s="142">
        <v>2</v>
      </c>
      <c r="J32" s="141">
        <v>2</v>
      </c>
      <c r="K32" s="142">
        <v>2</v>
      </c>
      <c r="L32" s="141">
        <v>1</v>
      </c>
      <c r="M32" s="141">
        <v>2</v>
      </c>
      <c r="N32" s="142">
        <v>2</v>
      </c>
      <c r="O32" s="142">
        <v>1</v>
      </c>
      <c r="P32" s="142">
        <v>1</v>
      </c>
      <c r="Q32" s="143">
        <v>2</v>
      </c>
      <c r="R32" s="7"/>
      <c r="S32" s="1"/>
      <c r="T32" s="2"/>
      <c r="U32" s="2"/>
      <c r="V32" s="2"/>
    </row>
    <row r="33" spans="2:22" ht="15.75">
      <c r="B33" s="154">
        <v>12</v>
      </c>
      <c r="C33" s="156" t="s">
        <v>144</v>
      </c>
      <c r="D33" s="135" t="str">
        <f t="shared" si="1"/>
        <v>PVD</v>
      </c>
      <c r="E33" s="152">
        <f t="shared" si="0"/>
        <v>1.8181818181818181</v>
      </c>
      <c r="F33" s="141">
        <v>1</v>
      </c>
      <c r="G33" s="141">
        <v>2</v>
      </c>
      <c r="H33" s="141">
        <v>2</v>
      </c>
      <c r="I33" s="142">
        <v>2</v>
      </c>
      <c r="J33" s="141">
        <v>1</v>
      </c>
      <c r="K33" s="142">
        <v>2</v>
      </c>
      <c r="L33" s="141">
        <v>2</v>
      </c>
      <c r="M33" s="141">
        <v>2</v>
      </c>
      <c r="N33" s="142">
        <v>2</v>
      </c>
      <c r="O33" s="142">
        <v>2</v>
      </c>
      <c r="P33" s="142">
        <v>1</v>
      </c>
      <c r="Q33" s="143">
        <v>2</v>
      </c>
      <c r="R33" s="7"/>
      <c r="S33" s="1"/>
      <c r="T33" s="2"/>
      <c r="U33" s="2"/>
      <c r="V33" s="2"/>
    </row>
    <row r="34" spans="2:22" ht="15.75">
      <c r="B34" s="154">
        <v>13</v>
      </c>
      <c r="C34" s="156" t="s">
        <v>145</v>
      </c>
      <c r="D34" s="135" t="str">
        <f t="shared" si="1"/>
        <v>PVD</v>
      </c>
      <c r="E34" s="152">
        <f t="shared" si="0"/>
        <v>1.9090909090909092</v>
      </c>
      <c r="F34" s="141">
        <v>1</v>
      </c>
      <c r="G34" s="141">
        <v>2</v>
      </c>
      <c r="H34" s="142">
        <v>2</v>
      </c>
      <c r="I34" s="141">
        <v>2</v>
      </c>
      <c r="J34" s="141">
        <v>2</v>
      </c>
      <c r="K34" s="142">
        <v>2</v>
      </c>
      <c r="L34" s="141">
        <v>2</v>
      </c>
      <c r="M34" s="141">
        <v>2</v>
      </c>
      <c r="N34" s="142">
        <v>2</v>
      </c>
      <c r="O34" s="142">
        <v>2</v>
      </c>
      <c r="P34" s="142">
        <v>2</v>
      </c>
      <c r="Q34" s="143">
        <v>1</v>
      </c>
      <c r="R34" s="7"/>
      <c r="S34" s="1"/>
      <c r="T34" s="2"/>
      <c r="U34" s="2"/>
      <c r="V34" s="2"/>
    </row>
    <row r="35" spans="2:22" ht="15.75">
      <c r="B35" s="154">
        <v>14</v>
      </c>
      <c r="C35" s="156" t="s">
        <v>146</v>
      </c>
      <c r="D35" s="135" t="str">
        <f t="shared" si="1"/>
        <v>P</v>
      </c>
      <c r="E35" s="152">
        <f t="shared" si="0"/>
        <v>2.4545454545454546</v>
      </c>
      <c r="F35" s="141">
        <v>1</v>
      </c>
      <c r="G35" s="141">
        <v>3</v>
      </c>
      <c r="H35" s="142">
        <v>2</v>
      </c>
      <c r="I35" s="141">
        <v>3</v>
      </c>
      <c r="J35" s="141">
        <v>3</v>
      </c>
      <c r="K35" s="142">
        <v>2</v>
      </c>
      <c r="L35" s="141">
        <v>2</v>
      </c>
      <c r="M35" s="141">
        <v>3</v>
      </c>
      <c r="N35" s="142">
        <v>3</v>
      </c>
      <c r="O35" s="142">
        <v>2</v>
      </c>
      <c r="P35" s="142">
        <v>2</v>
      </c>
      <c r="Q35" s="143">
        <v>2</v>
      </c>
      <c r="R35" s="8"/>
      <c r="S35" s="2"/>
      <c r="T35" s="2"/>
      <c r="U35" s="2"/>
      <c r="V35" s="2"/>
    </row>
    <row r="36" spans="2:22" ht="15.75">
      <c r="B36" s="154">
        <v>15</v>
      </c>
      <c r="C36" s="156" t="s">
        <v>147</v>
      </c>
      <c r="D36" s="135" t="str">
        <f t="shared" si="1"/>
        <v>PVD</v>
      </c>
      <c r="E36" s="152">
        <f t="shared" si="0"/>
        <v>1.7272727272727273</v>
      </c>
      <c r="F36" s="141">
        <v>1</v>
      </c>
      <c r="G36" s="141">
        <v>2</v>
      </c>
      <c r="H36" s="141">
        <v>1</v>
      </c>
      <c r="I36" s="142">
        <v>2</v>
      </c>
      <c r="J36" s="141">
        <v>2</v>
      </c>
      <c r="K36" s="142">
        <v>2</v>
      </c>
      <c r="L36" s="141">
        <v>2</v>
      </c>
      <c r="M36" s="141">
        <v>2</v>
      </c>
      <c r="N36" s="142">
        <v>2</v>
      </c>
      <c r="O36" s="142">
        <v>1</v>
      </c>
      <c r="P36" s="142">
        <v>2</v>
      </c>
      <c r="Q36" s="143">
        <v>1</v>
      </c>
      <c r="R36" s="8"/>
      <c r="S36" s="2"/>
      <c r="T36" s="2"/>
      <c r="U36" s="2"/>
      <c r="V36" s="2"/>
    </row>
    <row r="37" spans="2:22" ht="15">
      <c r="B37" s="154">
        <v>16</v>
      </c>
      <c r="C37" s="156" t="s">
        <v>148</v>
      </c>
      <c r="D37" s="135" t="str">
        <f t="shared" si="1"/>
        <v>PV</v>
      </c>
      <c r="E37" s="152">
        <f t="shared" si="0"/>
        <v>1</v>
      </c>
      <c r="F37" s="141">
        <v>1</v>
      </c>
      <c r="G37" s="141">
        <v>1</v>
      </c>
      <c r="H37" s="141">
        <v>1</v>
      </c>
      <c r="I37" s="142">
        <v>1</v>
      </c>
      <c r="J37" s="141">
        <v>1</v>
      </c>
      <c r="K37" s="142">
        <v>1</v>
      </c>
      <c r="L37" s="141">
        <v>1</v>
      </c>
      <c r="M37" s="141">
        <v>1</v>
      </c>
      <c r="N37" s="142">
        <v>1</v>
      </c>
      <c r="O37" s="142">
        <v>1</v>
      </c>
      <c r="P37" s="142">
        <v>1</v>
      </c>
      <c r="Q37" s="143">
        <v>1</v>
      </c>
      <c r="R37" s="2"/>
      <c r="S37" s="2"/>
      <c r="T37" s="2"/>
      <c r="U37" s="2"/>
      <c r="V37" s="2"/>
    </row>
    <row r="38" spans="2:17" ht="15">
      <c r="B38" s="154">
        <v>17</v>
      </c>
      <c r="C38" s="156" t="s">
        <v>149</v>
      </c>
      <c r="D38" s="135" t="str">
        <f t="shared" si="1"/>
        <v>PV</v>
      </c>
      <c r="E38" s="152">
        <f t="shared" si="0"/>
        <v>1</v>
      </c>
      <c r="F38" s="141">
        <v>1</v>
      </c>
      <c r="G38" s="141">
        <v>1</v>
      </c>
      <c r="H38" s="142">
        <v>1</v>
      </c>
      <c r="I38" s="141">
        <v>1</v>
      </c>
      <c r="J38" s="141">
        <v>1</v>
      </c>
      <c r="K38" s="142">
        <v>1</v>
      </c>
      <c r="L38" s="141">
        <v>1</v>
      </c>
      <c r="M38" s="141">
        <v>1</v>
      </c>
      <c r="N38" s="142">
        <v>1</v>
      </c>
      <c r="O38" s="142">
        <v>1</v>
      </c>
      <c r="P38" s="142">
        <v>1</v>
      </c>
      <c r="Q38" s="143">
        <v>1</v>
      </c>
    </row>
    <row r="39" spans="2:17" ht="15">
      <c r="B39" s="154">
        <v>18</v>
      </c>
      <c r="C39" s="156" t="s">
        <v>150</v>
      </c>
      <c r="D39" s="135" t="str">
        <f t="shared" si="1"/>
        <v>P</v>
      </c>
      <c r="E39" s="152">
        <f t="shared" si="0"/>
        <v>2.8</v>
      </c>
      <c r="F39" s="141">
        <v>1</v>
      </c>
      <c r="G39" s="141">
        <v>3</v>
      </c>
      <c r="H39" s="142">
        <v>3</v>
      </c>
      <c r="I39" s="141">
        <v>4</v>
      </c>
      <c r="J39" s="141">
        <v>2</v>
      </c>
      <c r="K39" s="142">
        <v>3</v>
      </c>
      <c r="L39" s="141">
        <v>3</v>
      </c>
      <c r="M39" s="141">
        <v>3</v>
      </c>
      <c r="N39" s="142">
        <v>3</v>
      </c>
      <c r="O39" s="142">
        <v>2</v>
      </c>
      <c r="P39" s="142">
        <v>2</v>
      </c>
      <c r="Q39" s="143"/>
    </row>
    <row r="40" spans="2:17" ht="15">
      <c r="B40" s="154">
        <v>19</v>
      </c>
      <c r="C40" s="156" t="s">
        <v>151</v>
      </c>
      <c r="D40" s="135" t="str">
        <f t="shared" si="1"/>
        <v>PV</v>
      </c>
      <c r="E40" s="152">
        <f t="shared" si="0"/>
        <v>1</v>
      </c>
      <c r="F40" s="141">
        <v>1</v>
      </c>
      <c r="G40" s="141">
        <v>1</v>
      </c>
      <c r="H40" s="141">
        <v>1</v>
      </c>
      <c r="I40" s="142">
        <v>1</v>
      </c>
      <c r="J40" s="141">
        <v>1</v>
      </c>
      <c r="K40" s="142">
        <v>1</v>
      </c>
      <c r="L40" s="141">
        <v>1</v>
      </c>
      <c r="M40" s="141">
        <v>1</v>
      </c>
      <c r="N40" s="142">
        <v>1</v>
      </c>
      <c r="O40" s="142">
        <v>1</v>
      </c>
      <c r="P40" s="142">
        <v>1</v>
      </c>
      <c r="Q40" s="143">
        <v>1</v>
      </c>
    </row>
    <row r="41" spans="2:17" ht="15">
      <c r="B41" s="154">
        <v>20</v>
      </c>
      <c r="C41" s="156" t="s">
        <v>152</v>
      </c>
      <c r="D41" s="135" t="str">
        <f t="shared" si="1"/>
        <v>P</v>
      </c>
      <c r="E41" s="152">
        <f t="shared" si="0"/>
        <v>2.8181818181818183</v>
      </c>
      <c r="F41" s="141">
        <v>1</v>
      </c>
      <c r="G41" s="141">
        <v>3</v>
      </c>
      <c r="H41" s="142">
        <v>3</v>
      </c>
      <c r="I41" s="141">
        <v>4</v>
      </c>
      <c r="J41" s="141">
        <v>2</v>
      </c>
      <c r="K41" s="142">
        <v>4</v>
      </c>
      <c r="L41" s="141">
        <v>3</v>
      </c>
      <c r="M41" s="141">
        <v>3</v>
      </c>
      <c r="N41" s="142">
        <v>3</v>
      </c>
      <c r="O41" s="142">
        <v>2</v>
      </c>
      <c r="P41" s="142">
        <v>2</v>
      </c>
      <c r="Q41" s="143">
        <v>2</v>
      </c>
    </row>
    <row r="42" spans="2:17" ht="15">
      <c r="B42" s="154">
        <v>21</v>
      </c>
      <c r="C42" s="156" t="s">
        <v>153</v>
      </c>
      <c r="D42" s="135" t="str">
        <f t="shared" si="1"/>
        <v>PV</v>
      </c>
      <c r="E42" s="152">
        <f t="shared" si="0"/>
        <v>1</v>
      </c>
      <c r="F42" s="141">
        <v>1</v>
      </c>
      <c r="G42" s="141">
        <v>1</v>
      </c>
      <c r="H42" s="142">
        <v>1</v>
      </c>
      <c r="I42" s="141">
        <v>1</v>
      </c>
      <c r="J42" s="141">
        <v>1</v>
      </c>
      <c r="K42" s="142">
        <v>1</v>
      </c>
      <c r="L42" s="141">
        <v>1</v>
      </c>
      <c r="M42" s="141">
        <v>1</v>
      </c>
      <c r="N42" s="142">
        <v>1</v>
      </c>
      <c r="O42" s="142">
        <v>1</v>
      </c>
      <c r="P42" s="142">
        <v>1</v>
      </c>
      <c r="Q42" s="143">
        <v>1</v>
      </c>
    </row>
    <row r="43" spans="2:17" ht="15">
      <c r="B43" s="154">
        <v>22</v>
      </c>
      <c r="C43" s="156" t="s">
        <v>154</v>
      </c>
      <c r="D43" s="135" t="str">
        <f t="shared" si="1"/>
        <v>PV</v>
      </c>
      <c r="E43" s="152">
        <f t="shared" si="0"/>
        <v>1</v>
      </c>
      <c r="F43" s="141">
        <v>1</v>
      </c>
      <c r="G43" s="141">
        <v>1</v>
      </c>
      <c r="H43" s="141">
        <v>1</v>
      </c>
      <c r="I43" s="142">
        <v>1</v>
      </c>
      <c r="J43" s="141">
        <v>1</v>
      </c>
      <c r="K43" s="142">
        <v>1</v>
      </c>
      <c r="L43" s="141">
        <v>1</v>
      </c>
      <c r="M43" s="141">
        <v>1</v>
      </c>
      <c r="N43" s="142">
        <v>1</v>
      </c>
      <c r="O43" s="142">
        <v>1</v>
      </c>
      <c r="P43" s="142">
        <v>1</v>
      </c>
      <c r="Q43" s="143">
        <v>1</v>
      </c>
    </row>
    <row r="44" spans="2:17" ht="15">
      <c r="B44" s="154">
        <v>23</v>
      </c>
      <c r="C44" s="156" t="s">
        <v>155</v>
      </c>
      <c r="D44" s="135" t="str">
        <f t="shared" si="1"/>
        <v>PV</v>
      </c>
      <c r="E44" s="152">
        <f t="shared" si="0"/>
        <v>1.3636363636363635</v>
      </c>
      <c r="F44" s="141">
        <v>1</v>
      </c>
      <c r="G44" s="141">
        <v>2</v>
      </c>
      <c r="H44" s="141">
        <v>1</v>
      </c>
      <c r="I44" s="142">
        <v>1</v>
      </c>
      <c r="J44" s="141">
        <v>1</v>
      </c>
      <c r="K44" s="142">
        <v>2</v>
      </c>
      <c r="L44" s="141">
        <v>1</v>
      </c>
      <c r="M44" s="141">
        <v>1</v>
      </c>
      <c r="N44" s="142">
        <v>2</v>
      </c>
      <c r="O44" s="142">
        <v>1</v>
      </c>
      <c r="P44" s="142">
        <v>1</v>
      </c>
      <c r="Q44" s="143">
        <v>2</v>
      </c>
    </row>
    <row r="45" spans="2:17" ht="15">
      <c r="B45" s="154">
        <v>24</v>
      </c>
      <c r="C45" s="156" t="s">
        <v>156</v>
      </c>
      <c r="D45" s="135" t="str">
        <f t="shared" si="1"/>
        <v>P</v>
      </c>
      <c r="E45" s="152">
        <f t="shared" si="0"/>
        <v>2.5454545454545454</v>
      </c>
      <c r="F45" s="141">
        <v>1</v>
      </c>
      <c r="G45" s="141">
        <v>3</v>
      </c>
      <c r="H45" s="141">
        <v>3</v>
      </c>
      <c r="I45" s="142">
        <v>4</v>
      </c>
      <c r="J45" s="141">
        <v>3</v>
      </c>
      <c r="K45" s="142">
        <v>2</v>
      </c>
      <c r="L45" s="141">
        <v>3</v>
      </c>
      <c r="M45" s="141">
        <v>3</v>
      </c>
      <c r="N45" s="142">
        <v>3</v>
      </c>
      <c r="O45" s="142">
        <v>1</v>
      </c>
      <c r="P45" s="142">
        <v>2</v>
      </c>
      <c r="Q45" s="143">
        <v>1</v>
      </c>
    </row>
    <row r="46" spans="2:17" ht="15">
      <c r="B46" s="154">
        <v>25</v>
      </c>
      <c r="C46" s="156" t="s">
        <v>157</v>
      </c>
      <c r="D46" s="135" t="str">
        <f t="shared" si="1"/>
        <v>P</v>
      </c>
      <c r="E46" s="152">
        <f t="shared" si="0"/>
        <v>3.090909090909091</v>
      </c>
      <c r="F46" s="141">
        <v>1</v>
      </c>
      <c r="G46" s="141">
        <v>4</v>
      </c>
      <c r="H46" s="141">
        <v>3</v>
      </c>
      <c r="I46" s="142">
        <v>4</v>
      </c>
      <c r="J46" s="141">
        <v>3</v>
      </c>
      <c r="K46" s="142">
        <v>3</v>
      </c>
      <c r="L46" s="141">
        <v>4</v>
      </c>
      <c r="M46" s="141">
        <v>4</v>
      </c>
      <c r="N46" s="142">
        <v>3</v>
      </c>
      <c r="O46" s="142">
        <v>2</v>
      </c>
      <c r="P46" s="142">
        <v>2</v>
      </c>
      <c r="Q46" s="143">
        <v>2</v>
      </c>
    </row>
    <row r="47" spans="2:17" ht="15">
      <c r="B47" s="154">
        <v>26</v>
      </c>
      <c r="C47" s="156" t="s">
        <v>158</v>
      </c>
      <c r="D47" s="135" t="str">
        <f t="shared" si="1"/>
        <v>PVD</v>
      </c>
      <c r="E47" s="152">
        <f t="shared" si="0"/>
        <v>1.5454545454545454</v>
      </c>
      <c r="F47" s="141">
        <v>1</v>
      </c>
      <c r="G47" s="141">
        <v>2</v>
      </c>
      <c r="H47" s="141">
        <v>1</v>
      </c>
      <c r="I47" s="142">
        <v>1</v>
      </c>
      <c r="J47" s="141">
        <v>1</v>
      </c>
      <c r="K47" s="142">
        <v>2</v>
      </c>
      <c r="L47" s="141">
        <v>2</v>
      </c>
      <c r="M47" s="141">
        <v>2</v>
      </c>
      <c r="N47" s="142">
        <v>2</v>
      </c>
      <c r="O47" s="141">
        <v>2</v>
      </c>
      <c r="P47" s="142">
        <v>1</v>
      </c>
      <c r="Q47" s="143">
        <v>1</v>
      </c>
    </row>
    <row r="48" spans="2:17" ht="15">
      <c r="B48" s="154">
        <v>27</v>
      </c>
      <c r="C48" s="156" t="s">
        <v>159</v>
      </c>
      <c r="D48" s="135" t="str">
        <f t="shared" si="1"/>
        <v>P</v>
      </c>
      <c r="E48" s="152">
        <f t="shared" si="0"/>
        <v>2.1818181818181817</v>
      </c>
      <c r="F48" s="141">
        <v>1</v>
      </c>
      <c r="G48" s="141">
        <v>2</v>
      </c>
      <c r="H48" s="142">
        <v>2</v>
      </c>
      <c r="I48" s="141">
        <v>3</v>
      </c>
      <c r="J48" s="141">
        <v>2</v>
      </c>
      <c r="K48" s="142">
        <v>2</v>
      </c>
      <c r="L48" s="141">
        <v>3</v>
      </c>
      <c r="M48" s="141">
        <v>3</v>
      </c>
      <c r="N48" s="142">
        <v>2</v>
      </c>
      <c r="O48" s="141">
        <v>2</v>
      </c>
      <c r="P48" s="142">
        <v>1</v>
      </c>
      <c r="Q48" s="143">
        <v>2</v>
      </c>
    </row>
    <row r="49" spans="2:17" ht="15">
      <c r="B49" s="154">
        <v>28</v>
      </c>
      <c r="C49" s="156" t="s">
        <v>160</v>
      </c>
      <c r="D49" s="135" t="str">
        <f t="shared" si="1"/>
        <v>PVD</v>
      </c>
      <c r="E49" s="152">
        <f t="shared" si="0"/>
        <v>1.8181818181818181</v>
      </c>
      <c r="F49" s="141">
        <v>1</v>
      </c>
      <c r="G49" s="141">
        <v>2</v>
      </c>
      <c r="H49" s="142">
        <v>2</v>
      </c>
      <c r="I49" s="141">
        <v>2</v>
      </c>
      <c r="J49" s="141">
        <v>1</v>
      </c>
      <c r="K49" s="142">
        <v>1</v>
      </c>
      <c r="L49" s="141">
        <v>3</v>
      </c>
      <c r="M49" s="141">
        <v>3</v>
      </c>
      <c r="N49" s="142">
        <v>2</v>
      </c>
      <c r="O49" s="141">
        <v>1</v>
      </c>
      <c r="P49" s="142">
        <v>2</v>
      </c>
      <c r="Q49" s="143">
        <v>1</v>
      </c>
    </row>
    <row r="50" spans="2:17" ht="15">
      <c r="B50" s="154">
        <v>29</v>
      </c>
      <c r="C50" s="156" t="s">
        <v>161</v>
      </c>
      <c r="D50" s="135" t="str">
        <f t="shared" si="1"/>
        <v>PVD</v>
      </c>
      <c r="E50" s="152">
        <f t="shared" si="0"/>
        <v>2</v>
      </c>
      <c r="F50" s="141">
        <v>1</v>
      </c>
      <c r="G50" s="141">
        <v>2</v>
      </c>
      <c r="H50" s="141">
        <v>2</v>
      </c>
      <c r="I50" s="142">
        <v>3</v>
      </c>
      <c r="J50" s="141">
        <v>1</v>
      </c>
      <c r="K50" s="142">
        <v>2</v>
      </c>
      <c r="L50" s="141">
        <v>2</v>
      </c>
      <c r="M50" s="141">
        <v>3</v>
      </c>
      <c r="N50" s="142">
        <v>1</v>
      </c>
      <c r="O50" s="141">
        <v>1</v>
      </c>
      <c r="P50" s="142">
        <v>3</v>
      </c>
      <c r="Q50" s="143">
        <v>2</v>
      </c>
    </row>
    <row r="51" spans="2:17" ht="15">
      <c r="B51" s="139"/>
      <c r="C51" s="145"/>
      <c r="D51" s="145"/>
      <c r="E51" s="152"/>
      <c r="F51" s="146"/>
      <c r="G51" s="146"/>
      <c r="H51" s="146"/>
      <c r="I51" s="146"/>
      <c r="J51" s="146"/>
      <c r="K51" s="146"/>
      <c r="L51" s="146"/>
      <c r="M51" s="146"/>
      <c r="N51" s="146"/>
      <c r="O51" s="142"/>
      <c r="P51" s="142"/>
      <c r="Q51" s="147"/>
    </row>
    <row r="52" spans="2:17" ht="15.75" thickBot="1">
      <c r="B52" s="148"/>
      <c r="C52" s="149" t="s">
        <v>8</v>
      </c>
      <c r="D52" s="257"/>
      <c r="E52" s="158">
        <f>AVERAGE(G22:Q50)</f>
        <v>1.9842767295597483</v>
      </c>
      <c r="F52" s="159"/>
      <c r="G52" s="160">
        <f aca="true" t="shared" si="2" ref="G52:Q52">AVERAGE(G22:G50)</f>
        <v>2.2758620689655173</v>
      </c>
      <c r="H52" s="160">
        <f t="shared" si="2"/>
        <v>2.0689655172413794</v>
      </c>
      <c r="I52" s="160">
        <f t="shared" si="2"/>
        <v>2.2758620689655173</v>
      </c>
      <c r="J52" s="160">
        <f t="shared" si="2"/>
        <v>1.7241379310344827</v>
      </c>
      <c r="K52" s="160">
        <f t="shared" si="2"/>
        <v>1.9655172413793103</v>
      </c>
      <c r="L52" s="160">
        <f t="shared" si="2"/>
        <v>2.0689655172413794</v>
      </c>
      <c r="M52" s="160">
        <f t="shared" si="2"/>
        <v>2.3448275862068964</v>
      </c>
      <c r="N52" s="160">
        <f t="shared" si="2"/>
        <v>2.1724137931034484</v>
      </c>
      <c r="O52" s="160">
        <f t="shared" si="2"/>
        <v>1.6896551724137931</v>
      </c>
      <c r="P52" s="160">
        <f t="shared" si="2"/>
        <v>1.7241379310344827</v>
      </c>
      <c r="Q52" s="161">
        <f t="shared" si="2"/>
        <v>1.5</v>
      </c>
    </row>
    <row r="53" spans="2:17" ht="16.5" thickTop="1">
      <c r="B53" s="126"/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</row>
  </sheetData>
  <printOptions/>
  <pageMargins left="0.75" right="0.75" top="1" bottom="1" header="0.4921259845" footer="0.4921259845"/>
  <pageSetup orientation="portrait" paperSize="9"/>
  <headerFooter alignWithMargins="0">
    <oddHeader>&amp;LPolrocna klasikacia triedy 3.A - sk.rok 1992-93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B25"/>
  <sheetViews>
    <sheetView zoomScale="95" zoomScaleNormal="95" workbookViewId="0" topLeftCell="A1">
      <selection activeCell="I94" sqref="I94"/>
    </sheetView>
  </sheetViews>
  <sheetFormatPr defaultColWidth="8.796875" defaultRowHeight="15"/>
  <cols>
    <col min="1" max="1" width="5.296875" style="0" customWidth="1"/>
  </cols>
  <sheetData>
    <row r="1" s="203" customFormat="1" ht="1.5" customHeight="1"/>
    <row r="2" s="203" customFormat="1" ht="9.75" customHeight="1"/>
    <row r="3" s="203" customFormat="1" ht="18.75" customHeight="1">
      <c r="B3" s="268" t="s">
        <v>310</v>
      </c>
    </row>
    <row r="4" s="203" customFormat="1" ht="12" customHeight="1"/>
    <row r="5" s="203" customFormat="1" ht="15.75">
      <c r="B5" s="205" t="s">
        <v>281</v>
      </c>
    </row>
    <row r="6" s="203" customFormat="1" ht="15.75">
      <c r="B6" s="205" t="s">
        <v>56</v>
      </c>
    </row>
    <row r="7" s="203" customFormat="1" ht="15.75">
      <c r="B7" s="202" t="s">
        <v>57</v>
      </c>
    </row>
    <row r="8" s="203" customFormat="1" ht="15.75">
      <c r="B8" s="202" t="s">
        <v>58</v>
      </c>
    </row>
    <row r="9" s="203" customFormat="1" ht="15.75">
      <c r="B9" s="202" t="s">
        <v>282</v>
      </c>
    </row>
    <row r="10" s="203" customFormat="1" ht="15.75">
      <c r="B10" s="202" t="s">
        <v>175</v>
      </c>
    </row>
    <row r="11" s="203" customFormat="1" ht="15.75">
      <c r="B11" s="202" t="s">
        <v>257</v>
      </c>
    </row>
    <row r="12" s="203" customFormat="1" ht="15.75">
      <c r="B12" s="202" t="s">
        <v>174</v>
      </c>
    </row>
    <row r="13" s="203" customFormat="1" ht="15.75">
      <c r="B13" s="202" t="s">
        <v>258</v>
      </c>
    </row>
    <row r="14" s="203" customFormat="1" ht="15.75">
      <c r="B14" s="202" t="s">
        <v>259</v>
      </c>
    </row>
    <row r="15" s="203" customFormat="1" ht="15.75">
      <c r="B15" s="202" t="s">
        <v>227</v>
      </c>
    </row>
    <row r="16" s="203" customFormat="1" ht="15.75">
      <c r="B16" s="202" t="s">
        <v>59</v>
      </c>
    </row>
    <row r="17" s="203" customFormat="1" ht="15.75">
      <c r="B17" s="202" t="s">
        <v>60</v>
      </c>
    </row>
    <row r="18" s="203" customFormat="1" ht="15.75">
      <c r="B18" s="202" t="s">
        <v>61</v>
      </c>
    </row>
    <row r="19" s="203" customFormat="1" ht="15.75">
      <c r="B19" s="202" t="s">
        <v>62</v>
      </c>
    </row>
    <row r="20" s="203" customFormat="1" ht="15.75">
      <c r="B20" s="202" t="s">
        <v>228</v>
      </c>
    </row>
    <row r="21" s="203" customFormat="1" ht="14.25" customHeight="1">
      <c r="B21" s="202" t="s">
        <v>63</v>
      </c>
    </row>
    <row r="22" s="203" customFormat="1" ht="0.75" customHeight="1" hidden="1">
      <c r="B22" s="204"/>
    </row>
    <row r="23" s="203" customFormat="1" ht="15.75">
      <c r="B23" s="205" t="s">
        <v>64</v>
      </c>
    </row>
    <row r="24" s="203" customFormat="1" ht="15.75">
      <c r="B24" s="205" t="s">
        <v>176</v>
      </c>
    </row>
    <row r="25" s="203" customFormat="1" ht="15.75">
      <c r="B25" s="205" t="s">
        <v>65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M68"/>
  <sheetViews>
    <sheetView showGridLines="0" workbookViewId="0" topLeftCell="A1">
      <selection activeCell="H75" sqref="H75"/>
    </sheetView>
  </sheetViews>
  <sheetFormatPr defaultColWidth="8.796875" defaultRowHeight="15"/>
  <cols>
    <col min="1" max="1" width="1.796875" style="11" customWidth="1"/>
    <col min="2" max="2" width="3" style="19" customWidth="1"/>
    <col min="3" max="3" width="13.69921875" style="11" bestFit="1" customWidth="1"/>
    <col min="4" max="4" width="7.296875" style="11" customWidth="1"/>
    <col min="5" max="5" width="7.796875" style="11" customWidth="1"/>
    <col min="6" max="6" width="9.3984375" style="11" customWidth="1"/>
    <col min="7" max="7" width="7.796875" style="11" customWidth="1"/>
    <col min="8" max="8" width="6.09765625" style="11" customWidth="1"/>
    <col min="9" max="9" width="8.09765625" style="11" customWidth="1"/>
    <col min="10" max="10" width="6.09765625" style="11" customWidth="1"/>
    <col min="11" max="11" width="5.59765625" style="11" customWidth="1"/>
    <col min="12" max="12" width="6.796875" style="11" customWidth="1"/>
    <col min="13" max="13" width="6.69921875" style="11" customWidth="1"/>
    <col min="14" max="16384" width="8.8984375" style="11" customWidth="1"/>
  </cols>
  <sheetData>
    <row r="3" ht="21" thickBot="1">
      <c r="B3" s="108" t="s">
        <v>309</v>
      </c>
    </row>
    <row r="4" spans="2:12" ht="15.75" thickBot="1" thickTop="1">
      <c r="B4" s="107" t="s">
        <v>112</v>
      </c>
      <c r="D4" s="46" t="s">
        <v>165</v>
      </c>
      <c r="H4" s="312" t="s">
        <v>229</v>
      </c>
      <c r="I4" s="312"/>
      <c r="J4" s="312"/>
      <c r="K4" s="312"/>
      <c r="L4" s="201">
        <v>3280</v>
      </c>
    </row>
    <row r="5" spans="2:12" ht="15.75" thickTop="1">
      <c r="B5" s="107"/>
      <c r="D5" s="46"/>
      <c r="H5" s="313" t="s">
        <v>183</v>
      </c>
      <c r="I5" s="314"/>
      <c r="J5" s="314"/>
      <c r="K5" s="315"/>
      <c r="L5" s="198">
        <v>480</v>
      </c>
    </row>
    <row r="6" spans="2:12" ht="14.25">
      <c r="B6" s="107"/>
      <c r="D6" s="46"/>
      <c r="H6" s="194" t="s">
        <v>182</v>
      </c>
      <c r="I6" s="21"/>
      <c r="J6" s="21"/>
      <c r="K6" s="195"/>
      <c r="L6" s="199">
        <v>50</v>
      </c>
    </row>
    <row r="7" spans="2:12" ht="15" thickBot="1">
      <c r="B7" s="107"/>
      <c r="D7" s="46"/>
      <c r="H7" s="196" t="s">
        <v>184</v>
      </c>
      <c r="I7" s="22"/>
      <c r="J7" s="22"/>
      <c r="K7" s="197"/>
      <c r="L7" s="200">
        <v>100</v>
      </c>
    </row>
    <row r="8" spans="2:4" ht="15" thickTop="1">
      <c r="B8" s="107"/>
      <c r="D8" s="46"/>
    </row>
    <row r="9" ht="13.5" thickBot="1"/>
    <row r="10" spans="2:13" ht="15" thickTop="1">
      <c r="B10" s="310" t="s">
        <v>85</v>
      </c>
      <c r="C10" s="294" t="s">
        <v>97</v>
      </c>
      <c r="D10" s="294" t="s">
        <v>98</v>
      </c>
      <c r="E10" s="291" t="s">
        <v>99</v>
      </c>
      <c r="F10" s="291"/>
      <c r="G10" s="294" t="s">
        <v>102</v>
      </c>
      <c r="H10" s="294" t="s">
        <v>105</v>
      </c>
      <c r="I10" s="298" t="s">
        <v>103</v>
      </c>
      <c r="J10" s="298" t="s">
        <v>104</v>
      </c>
      <c r="K10" s="294" t="s">
        <v>106</v>
      </c>
      <c r="L10" s="294" t="s">
        <v>107</v>
      </c>
      <c r="M10" s="296" t="s">
        <v>108</v>
      </c>
    </row>
    <row r="11" spans="2:13" ht="15" thickBot="1">
      <c r="B11" s="311"/>
      <c r="C11" s="295"/>
      <c r="D11" s="295"/>
      <c r="E11" s="166" t="s">
        <v>100</v>
      </c>
      <c r="F11" s="166" t="s">
        <v>101</v>
      </c>
      <c r="G11" s="295"/>
      <c r="H11" s="295"/>
      <c r="I11" s="299"/>
      <c r="J11" s="299"/>
      <c r="K11" s="295"/>
      <c r="L11" s="295"/>
      <c r="M11" s="297"/>
    </row>
    <row r="12" spans="2:13" ht="13.5" thickTop="1">
      <c r="B12" s="85">
        <v>1</v>
      </c>
      <c r="C12" s="86" t="s">
        <v>230</v>
      </c>
      <c r="D12" s="87">
        <v>22</v>
      </c>
      <c r="E12" s="87">
        <v>7</v>
      </c>
      <c r="F12" s="87"/>
      <c r="G12" s="87">
        <v>1</v>
      </c>
      <c r="H12" s="87">
        <v>700</v>
      </c>
      <c r="I12" s="87">
        <f>D12*$L$5+E12*$L$6+F12*$L$7</f>
        <v>10910</v>
      </c>
      <c r="J12" s="87">
        <f>IF(G12=1,I12+H12,IF(G12=2,1.1*I12+H12,IF(G12=3,1.2*I12+H12,1.4*I12+H12)))</f>
        <v>11610</v>
      </c>
      <c r="K12" s="87">
        <f>J12*0.1</f>
        <v>1161</v>
      </c>
      <c r="L12" s="87">
        <f>(J12-K12-$L$4)*0.15</f>
        <v>1075.35</v>
      </c>
      <c r="M12" s="162">
        <f>J12-K12-L12</f>
        <v>9373.65</v>
      </c>
    </row>
    <row r="13" spans="2:13" ht="12.75">
      <c r="B13" s="88">
        <v>2</v>
      </c>
      <c r="C13" s="89" t="s">
        <v>131</v>
      </c>
      <c r="D13" s="87">
        <v>22</v>
      </c>
      <c r="E13" s="90"/>
      <c r="F13" s="90"/>
      <c r="G13" s="90">
        <v>1</v>
      </c>
      <c r="H13" s="90"/>
      <c r="I13" s="87">
        <f aca="true" t="shared" si="0" ref="I13:I31">D13*$L$5+E13*$L$6+F13*$L$7</f>
        <v>10560</v>
      </c>
      <c r="J13" s="87">
        <f aca="true" t="shared" si="1" ref="J13:J31">IF(G13=1,I13+H13,IF(G13=2,1.1*I13+H13,IF(G13=3,1.2*I13+H13,1.4*I13+H13)))</f>
        <v>10560</v>
      </c>
      <c r="K13" s="87">
        <f aca="true" t="shared" si="2" ref="K13:K31">J13*0.1</f>
        <v>1056</v>
      </c>
      <c r="L13" s="87">
        <f aca="true" t="shared" si="3" ref="L13:L31">(J13-K13-$L$4)*0.15</f>
        <v>933.5999999999999</v>
      </c>
      <c r="M13" s="162">
        <f aca="true" t="shared" si="4" ref="M13:M31">J13-K13-L13</f>
        <v>8570.4</v>
      </c>
    </row>
    <row r="14" spans="2:13" ht="12.75">
      <c r="B14" s="88">
        <v>3</v>
      </c>
      <c r="C14" s="89" t="s">
        <v>132</v>
      </c>
      <c r="D14" s="87">
        <v>22</v>
      </c>
      <c r="E14" s="90"/>
      <c r="F14" s="90"/>
      <c r="G14" s="90">
        <v>2</v>
      </c>
      <c r="H14" s="90"/>
      <c r="I14" s="87">
        <f t="shared" si="0"/>
        <v>10560</v>
      </c>
      <c r="J14" s="87">
        <f t="shared" si="1"/>
        <v>11616.000000000002</v>
      </c>
      <c r="K14" s="87">
        <f t="shared" si="2"/>
        <v>1161.6000000000001</v>
      </c>
      <c r="L14" s="87">
        <f t="shared" si="3"/>
        <v>1076.16</v>
      </c>
      <c r="M14" s="162">
        <f t="shared" si="4"/>
        <v>9378.240000000002</v>
      </c>
    </row>
    <row r="15" spans="2:13" ht="12.75">
      <c r="B15" s="88">
        <v>4</v>
      </c>
      <c r="C15" s="89" t="s">
        <v>133</v>
      </c>
      <c r="D15" s="87">
        <v>22</v>
      </c>
      <c r="E15" s="90"/>
      <c r="F15" s="90">
        <v>7</v>
      </c>
      <c r="G15" s="90">
        <v>2</v>
      </c>
      <c r="H15" s="90"/>
      <c r="I15" s="87">
        <f t="shared" si="0"/>
        <v>11260</v>
      </c>
      <c r="J15" s="87">
        <f t="shared" si="1"/>
        <v>12386.000000000002</v>
      </c>
      <c r="K15" s="87">
        <f t="shared" si="2"/>
        <v>1238.6000000000004</v>
      </c>
      <c r="L15" s="87">
        <f t="shared" si="3"/>
        <v>1180.1100000000001</v>
      </c>
      <c r="M15" s="162">
        <f t="shared" si="4"/>
        <v>9967.29</v>
      </c>
    </row>
    <row r="16" spans="2:13" ht="12.75">
      <c r="B16" s="88">
        <v>5</v>
      </c>
      <c r="C16" s="89" t="s">
        <v>134</v>
      </c>
      <c r="D16" s="87">
        <v>22</v>
      </c>
      <c r="E16" s="90">
        <v>3</v>
      </c>
      <c r="F16" s="90"/>
      <c r="G16" s="90">
        <v>2</v>
      </c>
      <c r="H16" s="90">
        <v>1500</v>
      </c>
      <c r="I16" s="87">
        <f t="shared" si="0"/>
        <v>10710</v>
      </c>
      <c r="J16" s="87">
        <f t="shared" si="1"/>
        <v>13281.000000000002</v>
      </c>
      <c r="K16" s="87">
        <f t="shared" si="2"/>
        <v>1328.1000000000004</v>
      </c>
      <c r="L16" s="87">
        <f t="shared" si="3"/>
        <v>1300.9350000000002</v>
      </c>
      <c r="M16" s="162">
        <f t="shared" si="4"/>
        <v>10651.965000000002</v>
      </c>
    </row>
    <row r="17" spans="2:13" ht="12.75">
      <c r="B17" s="88">
        <v>6</v>
      </c>
      <c r="C17" s="89" t="s">
        <v>135</v>
      </c>
      <c r="D17" s="87">
        <v>22</v>
      </c>
      <c r="E17" s="90"/>
      <c r="F17" s="90"/>
      <c r="G17" s="90">
        <v>2</v>
      </c>
      <c r="H17" s="90"/>
      <c r="I17" s="87">
        <f t="shared" si="0"/>
        <v>10560</v>
      </c>
      <c r="J17" s="87">
        <f t="shared" si="1"/>
        <v>11616.000000000002</v>
      </c>
      <c r="K17" s="87">
        <f t="shared" si="2"/>
        <v>1161.6000000000001</v>
      </c>
      <c r="L17" s="87">
        <f t="shared" si="3"/>
        <v>1076.16</v>
      </c>
      <c r="M17" s="162">
        <f t="shared" si="4"/>
        <v>9378.240000000002</v>
      </c>
    </row>
    <row r="18" spans="2:13" ht="12.75">
      <c r="B18" s="88">
        <v>7</v>
      </c>
      <c r="C18" s="89" t="s">
        <v>136</v>
      </c>
      <c r="D18" s="87">
        <v>22</v>
      </c>
      <c r="E18" s="90"/>
      <c r="F18" s="90">
        <v>14</v>
      </c>
      <c r="G18" s="90">
        <v>1</v>
      </c>
      <c r="H18" s="90"/>
      <c r="I18" s="87">
        <f t="shared" si="0"/>
        <v>11960</v>
      </c>
      <c r="J18" s="87">
        <f t="shared" si="1"/>
        <v>11960</v>
      </c>
      <c r="K18" s="87">
        <f t="shared" si="2"/>
        <v>1196</v>
      </c>
      <c r="L18" s="87">
        <f t="shared" si="3"/>
        <v>1122.6</v>
      </c>
      <c r="M18" s="162">
        <f t="shared" si="4"/>
        <v>9641.4</v>
      </c>
    </row>
    <row r="19" spans="2:13" ht="12.75">
      <c r="B19" s="88">
        <v>8</v>
      </c>
      <c r="C19" s="89" t="s">
        <v>137</v>
      </c>
      <c r="D19" s="87">
        <v>22</v>
      </c>
      <c r="E19" s="90"/>
      <c r="F19" s="90">
        <v>10</v>
      </c>
      <c r="G19" s="90">
        <v>3</v>
      </c>
      <c r="H19" s="90"/>
      <c r="I19" s="87">
        <f t="shared" si="0"/>
        <v>11560</v>
      </c>
      <c r="J19" s="87">
        <f t="shared" si="1"/>
        <v>13872</v>
      </c>
      <c r="K19" s="87">
        <f t="shared" si="2"/>
        <v>1387.2</v>
      </c>
      <c r="L19" s="87">
        <f t="shared" si="3"/>
        <v>1380.7199999999998</v>
      </c>
      <c r="M19" s="162">
        <f t="shared" si="4"/>
        <v>11104.08</v>
      </c>
    </row>
    <row r="20" spans="2:13" ht="12.75">
      <c r="B20" s="88">
        <v>9</v>
      </c>
      <c r="C20" s="89" t="s">
        <v>138</v>
      </c>
      <c r="D20" s="87">
        <v>22</v>
      </c>
      <c r="E20" s="90"/>
      <c r="F20" s="90"/>
      <c r="G20" s="90">
        <v>3</v>
      </c>
      <c r="H20" s="90"/>
      <c r="I20" s="87">
        <f t="shared" si="0"/>
        <v>10560</v>
      </c>
      <c r="J20" s="87">
        <f t="shared" si="1"/>
        <v>12672</v>
      </c>
      <c r="K20" s="87">
        <f t="shared" si="2"/>
        <v>1267.2</v>
      </c>
      <c r="L20" s="87">
        <f t="shared" si="3"/>
        <v>1218.7199999999998</v>
      </c>
      <c r="M20" s="162">
        <f t="shared" si="4"/>
        <v>10186.08</v>
      </c>
    </row>
    <row r="21" spans="2:13" ht="12.75">
      <c r="B21" s="88">
        <v>10</v>
      </c>
      <c r="C21" s="89" t="s">
        <v>139</v>
      </c>
      <c r="D21" s="87">
        <v>22</v>
      </c>
      <c r="E21" s="90">
        <v>10</v>
      </c>
      <c r="F21" s="90"/>
      <c r="G21" s="90">
        <v>1</v>
      </c>
      <c r="H21" s="90"/>
      <c r="I21" s="87">
        <f t="shared" si="0"/>
        <v>11060</v>
      </c>
      <c r="J21" s="87">
        <f t="shared" si="1"/>
        <v>11060</v>
      </c>
      <c r="K21" s="87">
        <f t="shared" si="2"/>
        <v>1106</v>
      </c>
      <c r="L21" s="87">
        <f t="shared" si="3"/>
        <v>1001.0999999999999</v>
      </c>
      <c r="M21" s="162">
        <f t="shared" si="4"/>
        <v>8952.9</v>
      </c>
    </row>
    <row r="22" spans="2:13" ht="12.75">
      <c r="B22" s="88">
        <v>11</v>
      </c>
      <c r="C22" s="89" t="s">
        <v>143</v>
      </c>
      <c r="D22" s="87">
        <v>22</v>
      </c>
      <c r="E22" s="90"/>
      <c r="F22" s="90"/>
      <c r="G22" s="90">
        <v>3</v>
      </c>
      <c r="H22" s="90"/>
      <c r="I22" s="87">
        <f t="shared" si="0"/>
        <v>10560</v>
      </c>
      <c r="J22" s="87">
        <f t="shared" si="1"/>
        <v>12672</v>
      </c>
      <c r="K22" s="87">
        <f t="shared" si="2"/>
        <v>1267.2</v>
      </c>
      <c r="L22" s="87">
        <f t="shared" si="3"/>
        <v>1218.7199999999998</v>
      </c>
      <c r="M22" s="162">
        <f t="shared" si="4"/>
        <v>10186.08</v>
      </c>
    </row>
    <row r="23" spans="2:13" ht="12.75">
      <c r="B23" s="88">
        <v>12</v>
      </c>
      <c r="C23" s="89" t="s">
        <v>144</v>
      </c>
      <c r="D23" s="87">
        <v>22</v>
      </c>
      <c r="E23" s="90"/>
      <c r="F23" s="90">
        <v>5</v>
      </c>
      <c r="G23" s="90">
        <v>2</v>
      </c>
      <c r="H23" s="90"/>
      <c r="I23" s="87">
        <f t="shared" si="0"/>
        <v>11060</v>
      </c>
      <c r="J23" s="87">
        <f t="shared" si="1"/>
        <v>12166.000000000002</v>
      </c>
      <c r="K23" s="87">
        <f t="shared" si="2"/>
        <v>1216.6000000000001</v>
      </c>
      <c r="L23" s="87">
        <f t="shared" si="3"/>
        <v>1150.41</v>
      </c>
      <c r="M23" s="162">
        <f t="shared" si="4"/>
        <v>9798.990000000002</v>
      </c>
    </row>
    <row r="24" spans="2:13" ht="12.75">
      <c r="B24" s="88">
        <v>13</v>
      </c>
      <c r="C24" s="89" t="s">
        <v>145</v>
      </c>
      <c r="D24" s="87">
        <v>22</v>
      </c>
      <c r="E24" s="90"/>
      <c r="F24" s="90">
        <v>14</v>
      </c>
      <c r="G24" s="90">
        <v>2</v>
      </c>
      <c r="H24" s="90">
        <v>5000</v>
      </c>
      <c r="I24" s="87">
        <f t="shared" si="0"/>
        <v>11960</v>
      </c>
      <c r="J24" s="87">
        <f t="shared" si="1"/>
        <v>18156</v>
      </c>
      <c r="K24" s="87">
        <f t="shared" si="2"/>
        <v>1815.6000000000001</v>
      </c>
      <c r="L24" s="87">
        <f t="shared" si="3"/>
        <v>1959.06</v>
      </c>
      <c r="M24" s="162">
        <f t="shared" si="4"/>
        <v>14381.34</v>
      </c>
    </row>
    <row r="25" spans="2:13" ht="12.75">
      <c r="B25" s="88">
        <v>14</v>
      </c>
      <c r="C25" s="89" t="s">
        <v>146</v>
      </c>
      <c r="D25" s="87">
        <v>22</v>
      </c>
      <c r="E25" s="90">
        <v>11</v>
      </c>
      <c r="F25" s="90"/>
      <c r="G25" s="90">
        <v>2</v>
      </c>
      <c r="H25" s="90"/>
      <c r="I25" s="87">
        <f t="shared" si="0"/>
        <v>11110</v>
      </c>
      <c r="J25" s="87">
        <f t="shared" si="1"/>
        <v>12221.000000000002</v>
      </c>
      <c r="K25" s="87">
        <f t="shared" si="2"/>
        <v>1222.1000000000001</v>
      </c>
      <c r="L25" s="87">
        <f t="shared" si="3"/>
        <v>1157.8350000000003</v>
      </c>
      <c r="M25" s="162">
        <f t="shared" si="4"/>
        <v>9841.065</v>
      </c>
    </row>
    <row r="26" spans="2:13" ht="12.75">
      <c r="B26" s="88">
        <v>15</v>
      </c>
      <c r="C26" s="89" t="s">
        <v>147</v>
      </c>
      <c r="D26" s="87">
        <v>22</v>
      </c>
      <c r="E26" s="90"/>
      <c r="F26" s="90"/>
      <c r="G26" s="90">
        <v>2</v>
      </c>
      <c r="H26" s="90"/>
      <c r="I26" s="87">
        <f t="shared" si="0"/>
        <v>10560</v>
      </c>
      <c r="J26" s="87">
        <f t="shared" si="1"/>
        <v>11616.000000000002</v>
      </c>
      <c r="K26" s="87">
        <f t="shared" si="2"/>
        <v>1161.6000000000001</v>
      </c>
      <c r="L26" s="87">
        <f t="shared" si="3"/>
        <v>1076.16</v>
      </c>
      <c r="M26" s="162">
        <f t="shared" si="4"/>
        <v>9378.240000000002</v>
      </c>
    </row>
    <row r="27" spans="2:13" ht="12.75">
      <c r="B27" s="88">
        <v>16</v>
      </c>
      <c r="C27" s="89" t="s">
        <v>148</v>
      </c>
      <c r="D27" s="87">
        <v>22</v>
      </c>
      <c r="E27" s="90">
        <v>35</v>
      </c>
      <c r="F27" s="90"/>
      <c r="G27" s="90">
        <v>4</v>
      </c>
      <c r="H27" s="90"/>
      <c r="I27" s="87">
        <f t="shared" si="0"/>
        <v>12310</v>
      </c>
      <c r="J27" s="87">
        <f t="shared" si="1"/>
        <v>17234</v>
      </c>
      <c r="K27" s="87">
        <f t="shared" si="2"/>
        <v>1723.4</v>
      </c>
      <c r="L27" s="87">
        <f t="shared" si="3"/>
        <v>1834.59</v>
      </c>
      <c r="M27" s="162">
        <f t="shared" si="4"/>
        <v>13676.01</v>
      </c>
    </row>
    <row r="28" spans="2:13" ht="12.75">
      <c r="B28" s="88">
        <v>17</v>
      </c>
      <c r="C28" s="89" t="s">
        <v>149</v>
      </c>
      <c r="D28" s="87">
        <v>22</v>
      </c>
      <c r="E28" s="90"/>
      <c r="F28" s="90">
        <v>4</v>
      </c>
      <c r="G28" s="90">
        <v>1</v>
      </c>
      <c r="H28" s="90"/>
      <c r="I28" s="87">
        <f t="shared" si="0"/>
        <v>10960</v>
      </c>
      <c r="J28" s="87">
        <f t="shared" si="1"/>
        <v>10960</v>
      </c>
      <c r="K28" s="87">
        <f t="shared" si="2"/>
        <v>1096</v>
      </c>
      <c r="L28" s="87">
        <f t="shared" si="3"/>
        <v>987.5999999999999</v>
      </c>
      <c r="M28" s="162">
        <f t="shared" si="4"/>
        <v>8876.4</v>
      </c>
    </row>
    <row r="29" spans="2:13" ht="12.75">
      <c r="B29" s="88">
        <v>18</v>
      </c>
      <c r="C29" s="89" t="s">
        <v>150</v>
      </c>
      <c r="D29" s="87">
        <v>22</v>
      </c>
      <c r="E29" s="90"/>
      <c r="F29" s="90">
        <v>14</v>
      </c>
      <c r="G29" s="90">
        <v>4</v>
      </c>
      <c r="H29" s="90"/>
      <c r="I29" s="87">
        <f t="shared" si="0"/>
        <v>11960</v>
      </c>
      <c r="J29" s="87">
        <f t="shared" si="1"/>
        <v>16744</v>
      </c>
      <c r="K29" s="87">
        <f t="shared" si="2"/>
        <v>1674.4</v>
      </c>
      <c r="L29" s="87">
        <f t="shared" si="3"/>
        <v>1768.44</v>
      </c>
      <c r="M29" s="162">
        <f t="shared" si="4"/>
        <v>13301.16</v>
      </c>
    </row>
    <row r="30" spans="2:13" ht="12.75">
      <c r="B30" s="88">
        <v>19</v>
      </c>
      <c r="C30" s="89" t="s">
        <v>151</v>
      </c>
      <c r="D30" s="87">
        <v>22</v>
      </c>
      <c r="E30" s="90">
        <v>1</v>
      </c>
      <c r="F30" s="90"/>
      <c r="G30" s="90">
        <v>3</v>
      </c>
      <c r="H30" s="90"/>
      <c r="I30" s="87">
        <f t="shared" si="0"/>
        <v>10610</v>
      </c>
      <c r="J30" s="87">
        <f t="shared" si="1"/>
        <v>12732</v>
      </c>
      <c r="K30" s="87">
        <f t="shared" si="2"/>
        <v>1273.2</v>
      </c>
      <c r="L30" s="87">
        <f t="shared" si="3"/>
        <v>1226.82</v>
      </c>
      <c r="M30" s="162">
        <f t="shared" si="4"/>
        <v>10231.98</v>
      </c>
    </row>
    <row r="31" spans="2:13" ht="13.5" thickBot="1">
      <c r="B31" s="91">
        <v>20</v>
      </c>
      <c r="C31" s="92" t="s">
        <v>152</v>
      </c>
      <c r="D31" s="93">
        <v>22</v>
      </c>
      <c r="E31" s="93">
        <v>12</v>
      </c>
      <c r="F31" s="93"/>
      <c r="G31" s="93">
        <v>3</v>
      </c>
      <c r="H31" s="93"/>
      <c r="I31" s="93">
        <f t="shared" si="0"/>
        <v>11160</v>
      </c>
      <c r="J31" s="93">
        <f t="shared" si="1"/>
        <v>13392</v>
      </c>
      <c r="K31" s="93">
        <f t="shared" si="2"/>
        <v>1339.2</v>
      </c>
      <c r="L31" s="93">
        <f t="shared" si="3"/>
        <v>1315.9199999999998</v>
      </c>
      <c r="M31" s="163">
        <f t="shared" si="4"/>
        <v>10736.88</v>
      </c>
    </row>
    <row r="32" ht="14.25" thickBot="1" thickTop="1">
      <c r="C32" s="17"/>
    </row>
    <row r="33" spans="2:5" ht="15.75" thickTop="1">
      <c r="B33" s="300" t="s">
        <v>109</v>
      </c>
      <c r="C33" s="301"/>
      <c r="D33" s="304">
        <f>SUM(M12:M31)</f>
        <v>207612.39</v>
      </c>
      <c r="E33" s="305"/>
    </row>
    <row r="34" spans="2:5" ht="15">
      <c r="B34" s="302" t="s">
        <v>110</v>
      </c>
      <c r="C34" s="303"/>
      <c r="D34" s="306">
        <f>SUM(L12:L31)</f>
        <v>25061.00999999999</v>
      </c>
      <c r="E34" s="307"/>
    </row>
    <row r="35" spans="2:5" ht="15.75" thickBot="1">
      <c r="B35" s="292" t="s">
        <v>111</v>
      </c>
      <c r="C35" s="293"/>
      <c r="D35" s="308">
        <f>SUM(K12:K31)</f>
        <v>25852.600000000006</v>
      </c>
      <c r="E35" s="309"/>
    </row>
    <row r="36" ht="13.5" thickTop="1">
      <c r="C36" s="17"/>
    </row>
    <row r="37" spans="2:3" ht="14.25">
      <c r="B37" s="106" t="s">
        <v>283</v>
      </c>
      <c r="C37" s="17"/>
    </row>
    <row r="38" ht="13.5" thickBot="1">
      <c r="C38" s="17"/>
    </row>
    <row r="39" spans="2:13" ht="15" thickTop="1">
      <c r="B39" s="310" t="s">
        <v>85</v>
      </c>
      <c r="C39" s="294" t="s">
        <v>97</v>
      </c>
      <c r="D39" s="294" t="s">
        <v>98</v>
      </c>
      <c r="E39" s="291" t="s">
        <v>99</v>
      </c>
      <c r="F39" s="291"/>
      <c r="G39" s="294" t="s">
        <v>102</v>
      </c>
      <c r="H39" s="294" t="s">
        <v>105</v>
      </c>
      <c r="I39" s="298" t="s">
        <v>103</v>
      </c>
      <c r="J39" s="298" t="s">
        <v>104</v>
      </c>
      <c r="K39" s="294" t="s">
        <v>106</v>
      </c>
      <c r="L39" s="294" t="s">
        <v>107</v>
      </c>
      <c r="M39" s="296" t="s">
        <v>108</v>
      </c>
    </row>
    <row r="40" spans="2:13" ht="15" thickBot="1">
      <c r="B40" s="311"/>
      <c r="C40" s="295"/>
      <c r="D40" s="295"/>
      <c r="E40" s="166" t="s">
        <v>100</v>
      </c>
      <c r="F40" s="166" t="s">
        <v>101</v>
      </c>
      <c r="G40" s="295"/>
      <c r="H40" s="295"/>
      <c r="I40" s="299"/>
      <c r="J40" s="299"/>
      <c r="K40" s="295"/>
      <c r="L40" s="295"/>
      <c r="M40" s="297"/>
    </row>
    <row r="41" spans="2:13" ht="15.75" thickTop="1">
      <c r="B41" s="94">
        <v>1</v>
      </c>
      <c r="C41" s="95" t="s">
        <v>23</v>
      </c>
      <c r="D41" s="96">
        <v>22</v>
      </c>
      <c r="E41" s="96">
        <v>7</v>
      </c>
      <c r="F41" s="96"/>
      <c r="G41" s="96">
        <v>1</v>
      </c>
      <c r="H41" s="96">
        <v>700</v>
      </c>
      <c r="I41" s="87">
        <f>D41*$L$5+E41*$L$6+F41*$L$7</f>
        <v>10910</v>
      </c>
      <c r="J41" s="96">
        <f>IF(G41=4,1.4*I41,I41+(G41-1)/10*I41)+H41</f>
        <v>11610</v>
      </c>
      <c r="K41" s="96">
        <f>J41*0.1</f>
        <v>1161</v>
      </c>
      <c r="L41" s="96">
        <f aca="true" t="shared" si="5" ref="L41:L60">(J41-K41-$L$4)*0.15</f>
        <v>1075.35</v>
      </c>
      <c r="M41" s="164">
        <f>J41-K41-L41</f>
        <v>9373.65</v>
      </c>
    </row>
    <row r="42" spans="2:13" ht="15">
      <c r="B42" s="97">
        <v>2</v>
      </c>
      <c r="C42" s="98" t="s">
        <v>2</v>
      </c>
      <c r="D42" s="96">
        <v>22</v>
      </c>
      <c r="E42" s="99"/>
      <c r="F42" s="99"/>
      <c r="G42" s="99">
        <v>1</v>
      </c>
      <c r="H42" s="99"/>
      <c r="I42" s="87">
        <f aca="true" t="shared" si="6" ref="I42:I60">D42*$L$5+E42*$L$6+F42*$L$7</f>
        <v>10560</v>
      </c>
      <c r="J42" s="96">
        <f aca="true" t="shared" si="7" ref="J42:J60">IF(G42=4,1.4*I42,I42+(G42-1)/10*I42)+H42</f>
        <v>10560</v>
      </c>
      <c r="K42" s="96">
        <f aca="true" t="shared" si="8" ref="K42:K60">J42*0.1</f>
        <v>1056</v>
      </c>
      <c r="L42" s="96">
        <f t="shared" si="5"/>
        <v>933.5999999999999</v>
      </c>
      <c r="M42" s="164">
        <f aca="true" t="shared" si="9" ref="M42:M60">J42-K42-L42</f>
        <v>8570.4</v>
      </c>
    </row>
    <row r="43" spans="2:13" ht="15">
      <c r="B43" s="97">
        <v>3</v>
      </c>
      <c r="C43" s="98" t="s">
        <v>3</v>
      </c>
      <c r="D43" s="96">
        <v>22</v>
      </c>
      <c r="E43" s="99"/>
      <c r="F43" s="99"/>
      <c r="G43" s="99">
        <v>2</v>
      </c>
      <c r="H43" s="99"/>
      <c r="I43" s="87">
        <f t="shared" si="6"/>
        <v>10560</v>
      </c>
      <c r="J43" s="96">
        <f t="shared" si="7"/>
        <v>11616</v>
      </c>
      <c r="K43" s="96">
        <f t="shared" si="8"/>
        <v>1161.6000000000001</v>
      </c>
      <c r="L43" s="96">
        <f t="shared" si="5"/>
        <v>1076.1599999999999</v>
      </c>
      <c r="M43" s="164">
        <f t="shared" si="9"/>
        <v>9378.24</v>
      </c>
    </row>
    <row r="44" spans="2:13" ht="15">
      <c r="B44" s="97">
        <v>4</v>
      </c>
      <c r="C44" s="98" t="s">
        <v>24</v>
      </c>
      <c r="D44" s="96">
        <v>22</v>
      </c>
      <c r="E44" s="99"/>
      <c r="F44" s="99">
        <v>7</v>
      </c>
      <c r="G44" s="99">
        <v>2</v>
      </c>
      <c r="H44" s="99"/>
      <c r="I44" s="87">
        <f t="shared" si="6"/>
        <v>11260</v>
      </c>
      <c r="J44" s="96">
        <f t="shared" si="7"/>
        <v>12386</v>
      </c>
      <c r="K44" s="96">
        <f t="shared" si="8"/>
        <v>1238.6000000000001</v>
      </c>
      <c r="L44" s="96">
        <f t="shared" si="5"/>
        <v>1180.11</v>
      </c>
      <c r="M44" s="164">
        <f t="shared" si="9"/>
        <v>9967.289999999999</v>
      </c>
    </row>
    <row r="45" spans="2:13" ht="15">
      <c r="B45" s="97">
        <v>5</v>
      </c>
      <c r="C45" s="98" t="s">
        <v>25</v>
      </c>
      <c r="D45" s="96">
        <v>22</v>
      </c>
      <c r="E45" s="99">
        <v>3</v>
      </c>
      <c r="F45" s="99"/>
      <c r="G45" s="99">
        <v>2</v>
      </c>
      <c r="H45" s="99">
        <v>1500</v>
      </c>
      <c r="I45" s="87">
        <f t="shared" si="6"/>
        <v>10710</v>
      </c>
      <c r="J45" s="96">
        <f t="shared" si="7"/>
        <v>13281</v>
      </c>
      <c r="K45" s="96">
        <f t="shared" si="8"/>
        <v>1328.1000000000001</v>
      </c>
      <c r="L45" s="96">
        <f t="shared" si="5"/>
        <v>1300.935</v>
      </c>
      <c r="M45" s="164">
        <f t="shared" si="9"/>
        <v>10651.965</v>
      </c>
    </row>
    <row r="46" spans="2:13" ht="15">
      <c r="B46" s="97">
        <v>6</v>
      </c>
      <c r="C46" s="98" t="s">
        <v>4</v>
      </c>
      <c r="D46" s="96">
        <v>22</v>
      </c>
      <c r="E46" s="99"/>
      <c r="F46" s="99"/>
      <c r="G46" s="99">
        <v>2</v>
      </c>
      <c r="H46" s="99"/>
      <c r="I46" s="87">
        <f t="shared" si="6"/>
        <v>10560</v>
      </c>
      <c r="J46" s="96">
        <f t="shared" si="7"/>
        <v>11616</v>
      </c>
      <c r="K46" s="96">
        <f t="shared" si="8"/>
        <v>1161.6000000000001</v>
      </c>
      <c r="L46" s="96">
        <f t="shared" si="5"/>
        <v>1076.1599999999999</v>
      </c>
      <c r="M46" s="164">
        <f t="shared" si="9"/>
        <v>9378.24</v>
      </c>
    </row>
    <row r="47" spans="2:13" ht="15">
      <c r="B47" s="97">
        <v>7</v>
      </c>
      <c r="C47" s="98" t="s">
        <v>26</v>
      </c>
      <c r="D47" s="96">
        <v>22</v>
      </c>
      <c r="E47" s="99"/>
      <c r="F47" s="99">
        <v>14</v>
      </c>
      <c r="G47" s="99">
        <v>1</v>
      </c>
      <c r="H47" s="99"/>
      <c r="I47" s="87">
        <f t="shared" si="6"/>
        <v>11960</v>
      </c>
      <c r="J47" s="96">
        <f t="shared" si="7"/>
        <v>11960</v>
      </c>
      <c r="K47" s="96">
        <f t="shared" si="8"/>
        <v>1196</v>
      </c>
      <c r="L47" s="96">
        <f t="shared" si="5"/>
        <v>1122.6</v>
      </c>
      <c r="M47" s="164">
        <f t="shared" si="9"/>
        <v>9641.4</v>
      </c>
    </row>
    <row r="48" spans="2:13" ht="15">
      <c r="B48" s="97">
        <v>8</v>
      </c>
      <c r="C48" s="98" t="s">
        <v>5</v>
      </c>
      <c r="D48" s="96">
        <v>22</v>
      </c>
      <c r="E48" s="99"/>
      <c r="F48" s="99">
        <v>10</v>
      </c>
      <c r="G48" s="99">
        <v>3</v>
      </c>
      <c r="H48" s="99"/>
      <c r="I48" s="87">
        <f t="shared" si="6"/>
        <v>11560</v>
      </c>
      <c r="J48" s="96">
        <f t="shared" si="7"/>
        <v>13872</v>
      </c>
      <c r="K48" s="96">
        <f t="shared" si="8"/>
        <v>1387.2</v>
      </c>
      <c r="L48" s="96">
        <f t="shared" si="5"/>
        <v>1380.7199999999998</v>
      </c>
      <c r="M48" s="164">
        <f t="shared" si="9"/>
        <v>11104.08</v>
      </c>
    </row>
    <row r="49" spans="2:13" ht="15">
      <c r="B49" s="97">
        <v>9</v>
      </c>
      <c r="C49" s="98" t="s">
        <v>27</v>
      </c>
      <c r="D49" s="96">
        <v>22</v>
      </c>
      <c r="E49" s="99"/>
      <c r="F49" s="99"/>
      <c r="G49" s="99">
        <v>3</v>
      </c>
      <c r="H49" s="99"/>
      <c r="I49" s="87">
        <f t="shared" si="6"/>
        <v>10560</v>
      </c>
      <c r="J49" s="96">
        <f t="shared" si="7"/>
        <v>12672</v>
      </c>
      <c r="K49" s="96">
        <f t="shared" si="8"/>
        <v>1267.2</v>
      </c>
      <c r="L49" s="96">
        <f t="shared" si="5"/>
        <v>1218.7199999999998</v>
      </c>
      <c r="M49" s="164">
        <f t="shared" si="9"/>
        <v>10186.08</v>
      </c>
    </row>
    <row r="50" spans="2:13" ht="15">
      <c r="B50" s="97">
        <v>10</v>
      </c>
      <c r="C50" s="98" t="s">
        <v>28</v>
      </c>
      <c r="D50" s="96">
        <v>22</v>
      </c>
      <c r="E50" s="99">
        <v>10</v>
      </c>
      <c r="F50" s="99"/>
      <c r="G50" s="99">
        <v>1</v>
      </c>
      <c r="H50" s="99"/>
      <c r="I50" s="87">
        <f t="shared" si="6"/>
        <v>11060</v>
      </c>
      <c r="J50" s="96">
        <f t="shared" si="7"/>
        <v>11060</v>
      </c>
      <c r="K50" s="96">
        <f t="shared" si="8"/>
        <v>1106</v>
      </c>
      <c r="L50" s="96">
        <f t="shared" si="5"/>
        <v>1001.0999999999999</v>
      </c>
      <c r="M50" s="164">
        <f t="shared" si="9"/>
        <v>8952.9</v>
      </c>
    </row>
    <row r="51" spans="2:13" ht="15">
      <c r="B51" s="97">
        <v>11</v>
      </c>
      <c r="C51" s="98" t="s">
        <v>29</v>
      </c>
      <c r="D51" s="96">
        <v>22</v>
      </c>
      <c r="E51" s="99"/>
      <c r="F51" s="99"/>
      <c r="G51" s="99">
        <v>3</v>
      </c>
      <c r="H51" s="99"/>
      <c r="I51" s="87">
        <f t="shared" si="6"/>
        <v>10560</v>
      </c>
      <c r="J51" s="96">
        <f t="shared" si="7"/>
        <v>12672</v>
      </c>
      <c r="K51" s="96">
        <f t="shared" si="8"/>
        <v>1267.2</v>
      </c>
      <c r="L51" s="96">
        <f t="shared" si="5"/>
        <v>1218.7199999999998</v>
      </c>
      <c r="M51" s="164">
        <f t="shared" si="9"/>
        <v>10186.08</v>
      </c>
    </row>
    <row r="52" spans="2:13" ht="15">
      <c r="B52" s="97">
        <v>12</v>
      </c>
      <c r="C52" s="98" t="s">
        <v>30</v>
      </c>
      <c r="D52" s="96">
        <v>22</v>
      </c>
      <c r="E52" s="99"/>
      <c r="F52" s="99">
        <v>5</v>
      </c>
      <c r="G52" s="99">
        <v>2</v>
      </c>
      <c r="H52" s="99"/>
      <c r="I52" s="87">
        <f t="shared" si="6"/>
        <v>11060</v>
      </c>
      <c r="J52" s="96">
        <f t="shared" si="7"/>
        <v>12166</v>
      </c>
      <c r="K52" s="96">
        <f t="shared" si="8"/>
        <v>1216.6000000000001</v>
      </c>
      <c r="L52" s="96">
        <f t="shared" si="5"/>
        <v>1150.4099999999999</v>
      </c>
      <c r="M52" s="164">
        <f t="shared" si="9"/>
        <v>9798.99</v>
      </c>
    </row>
    <row r="53" spans="2:13" ht="15">
      <c r="B53" s="97">
        <v>13</v>
      </c>
      <c r="C53" s="98" t="s">
        <v>31</v>
      </c>
      <c r="D53" s="96">
        <v>22</v>
      </c>
      <c r="E53" s="99"/>
      <c r="F53" s="99">
        <v>14</v>
      </c>
      <c r="G53" s="99">
        <v>2</v>
      </c>
      <c r="H53" s="99">
        <v>5000</v>
      </c>
      <c r="I53" s="87">
        <f t="shared" si="6"/>
        <v>11960</v>
      </c>
      <c r="J53" s="96">
        <f t="shared" si="7"/>
        <v>18156</v>
      </c>
      <c r="K53" s="96">
        <f t="shared" si="8"/>
        <v>1815.6000000000001</v>
      </c>
      <c r="L53" s="96">
        <f t="shared" si="5"/>
        <v>1959.06</v>
      </c>
      <c r="M53" s="164">
        <f t="shared" si="9"/>
        <v>14381.34</v>
      </c>
    </row>
    <row r="54" spans="2:13" ht="15">
      <c r="B54" s="97">
        <v>14</v>
      </c>
      <c r="C54" s="98" t="s">
        <v>32</v>
      </c>
      <c r="D54" s="96">
        <v>22</v>
      </c>
      <c r="E54" s="99">
        <v>11</v>
      </c>
      <c r="F54" s="99"/>
      <c r="G54" s="99">
        <v>2</v>
      </c>
      <c r="H54" s="99"/>
      <c r="I54" s="87">
        <f t="shared" si="6"/>
        <v>11110</v>
      </c>
      <c r="J54" s="96">
        <f t="shared" si="7"/>
        <v>12221</v>
      </c>
      <c r="K54" s="96">
        <f t="shared" si="8"/>
        <v>1222.1000000000001</v>
      </c>
      <c r="L54" s="96">
        <f t="shared" si="5"/>
        <v>1157.8349999999998</v>
      </c>
      <c r="M54" s="164">
        <f t="shared" si="9"/>
        <v>9841.065</v>
      </c>
    </row>
    <row r="55" spans="2:13" ht="15">
      <c r="B55" s="97">
        <v>15</v>
      </c>
      <c r="C55" s="98" t="s">
        <v>33</v>
      </c>
      <c r="D55" s="96">
        <v>22</v>
      </c>
      <c r="E55" s="99"/>
      <c r="F55" s="99"/>
      <c r="G55" s="99">
        <v>2</v>
      </c>
      <c r="H55" s="99"/>
      <c r="I55" s="87">
        <f t="shared" si="6"/>
        <v>10560</v>
      </c>
      <c r="J55" s="96">
        <f t="shared" si="7"/>
        <v>11616</v>
      </c>
      <c r="K55" s="96">
        <f t="shared" si="8"/>
        <v>1161.6000000000001</v>
      </c>
      <c r="L55" s="96">
        <f t="shared" si="5"/>
        <v>1076.1599999999999</v>
      </c>
      <c r="M55" s="164">
        <f t="shared" si="9"/>
        <v>9378.24</v>
      </c>
    </row>
    <row r="56" spans="2:13" ht="15">
      <c r="B56" s="97">
        <v>16</v>
      </c>
      <c r="C56" s="98" t="s">
        <v>6</v>
      </c>
      <c r="D56" s="96">
        <v>22</v>
      </c>
      <c r="E56" s="99">
        <v>35</v>
      </c>
      <c r="F56" s="99"/>
      <c r="G56" s="99">
        <v>4</v>
      </c>
      <c r="H56" s="99"/>
      <c r="I56" s="87">
        <f t="shared" si="6"/>
        <v>12310</v>
      </c>
      <c r="J56" s="96">
        <f t="shared" si="7"/>
        <v>17234</v>
      </c>
      <c r="K56" s="96">
        <f t="shared" si="8"/>
        <v>1723.4</v>
      </c>
      <c r="L56" s="96">
        <f t="shared" si="5"/>
        <v>1834.59</v>
      </c>
      <c r="M56" s="164">
        <f t="shared" si="9"/>
        <v>13676.01</v>
      </c>
    </row>
    <row r="57" spans="2:13" ht="15">
      <c r="B57" s="97">
        <v>17</v>
      </c>
      <c r="C57" s="98" t="s">
        <v>34</v>
      </c>
      <c r="D57" s="96">
        <v>22</v>
      </c>
      <c r="E57" s="99"/>
      <c r="F57" s="99">
        <v>4</v>
      </c>
      <c r="G57" s="99">
        <v>1</v>
      </c>
      <c r="H57" s="99"/>
      <c r="I57" s="87">
        <f t="shared" si="6"/>
        <v>10960</v>
      </c>
      <c r="J57" s="96">
        <f t="shared" si="7"/>
        <v>10960</v>
      </c>
      <c r="K57" s="96">
        <f t="shared" si="8"/>
        <v>1096</v>
      </c>
      <c r="L57" s="96">
        <f t="shared" si="5"/>
        <v>987.5999999999999</v>
      </c>
      <c r="M57" s="164">
        <f t="shared" si="9"/>
        <v>8876.4</v>
      </c>
    </row>
    <row r="58" spans="2:13" ht="15">
      <c r="B58" s="97">
        <v>18</v>
      </c>
      <c r="C58" s="98" t="s">
        <v>35</v>
      </c>
      <c r="D58" s="96">
        <v>22</v>
      </c>
      <c r="E58" s="99"/>
      <c r="F58" s="99">
        <v>14</v>
      </c>
      <c r="G58" s="99">
        <v>4</v>
      </c>
      <c r="H58" s="99"/>
      <c r="I58" s="87">
        <f t="shared" si="6"/>
        <v>11960</v>
      </c>
      <c r="J58" s="96">
        <f t="shared" si="7"/>
        <v>16744</v>
      </c>
      <c r="K58" s="96">
        <f t="shared" si="8"/>
        <v>1674.4</v>
      </c>
      <c r="L58" s="96">
        <f t="shared" si="5"/>
        <v>1768.44</v>
      </c>
      <c r="M58" s="164">
        <f t="shared" si="9"/>
        <v>13301.16</v>
      </c>
    </row>
    <row r="59" spans="2:13" ht="15">
      <c r="B59" s="97">
        <v>19</v>
      </c>
      <c r="C59" s="98" t="s">
        <v>36</v>
      </c>
      <c r="D59" s="96">
        <v>22</v>
      </c>
      <c r="E59" s="99">
        <v>1</v>
      </c>
      <c r="F59" s="99"/>
      <c r="G59" s="99">
        <v>3</v>
      </c>
      <c r="H59" s="99"/>
      <c r="I59" s="87">
        <f t="shared" si="6"/>
        <v>10610</v>
      </c>
      <c r="J59" s="96">
        <f t="shared" si="7"/>
        <v>12732</v>
      </c>
      <c r="K59" s="96">
        <f t="shared" si="8"/>
        <v>1273.2</v>
      </c>
      <c r="L59" s="96">
        <f t="shared" si="5"/>
        <v>1226.82</v>
      </c>
      <c r="M59" s="164">
        <f t="shared" si="9"/>
        <v>10231.98</v>
      </c>
    </row>
    <row r="60" spans="2:13" ht="15.75" thickBot="1">
      <c r="B60" s="100">
        <v>20</v>
      </c>
      <c r="C60" s="101" t="s">
        <v>7</v>
      </c>
      <c r="D60" s="96">
        <v>22</v>
      </c>
      <c r="E60" s="102">
        <v>12</v>
      </c>
      <c r="F60" s="102"/>
      <c r="G60" s="102">
        <v>3</v>
      </c>
      <c r="H60" s="102"/>
      <c r="I60" s="93">
        <f t="shared" si="6"/>
        <v>11160</v>
      </c>
      <c r="J60" s="102">
        <f t="shared" si="7"/>
        <v>13392</v>
      </c>
      <c r="K60" s="102">
        <f t="shared" si="8"/>
        <v>1339.2</v>
      </c>
      <c r="L60" s="102">
        <f t="shared" si="5"/>
        <v>1315.9199999999998</v>
      </c>
      <c r="M60" s="165">
        <f t="shared" si="9"/>
        <v>10736.88</v>
      </c>
    </row>
    <row r="61" spans="2:13" ht="16.5" thickBot="1" thickTop="1">
      <c r="B61" s="103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2:13" ht="15.75" thickTop="1">
      <c r="B62" s="300" t="s">
        <v>109</v>
      </c>
      <c r="C62" s="301"/>
      <c r="D62" s="304">
        <f>SUM(M41:M60)</f>
        <v>207612.39</v>
      </c>
      <c r="E62" s="305"/>
      <c r="F62" s="105"/>
      <c r="G62" s="105"/>
      <c r="H62" s="105"/>
      <c r="I62" s="105"/>
      <c r="J62" s="105"/>
      <c r="K62" s="105"/>
      <c r="L62" s="105"/>
      <c r="M62" s="105"/>
    </row>
    <row r="63" spans="2:13" ht="15">
      <c r="B63" s="302" t="s">
        <v>110</v>
      </c>
      <c r="C63" s="303"/>
      <c r="D63" s="306">
        <f>SUM(L41:L60)</f>
        <v>25061.00999999999</v>
      </c>
      <c r="E63" s="307"/>
      <c r="F63" s="105"/>
      <c r="G63" s="105"/>
      <c r="H63" s="105"/>
      <c r="I63" s="105"/>
      <c r="J63" s="105"/>
      <c r="K63" s="105"/>
      <c r="L63" s="105"/>
      <c r="M63" s="105"/>
    </row>
    <row r="64" spans="2:13" ht="15.75" thickBot="1">
      <c r="B64" s="292" t="s">
        <v>111</v>
      </c>
      <c r="C64" s="293"/>
      <c r="D64" s="308">
        <f>SUM(K41:K60)</f>
        <v>25852.600000000006</v>
      </c>
      <c r="E64" s="309"/>
      <c r="F64" s="105"/>
      <c r="G64" s="105"/>
      <c r="H64" s="105"/>
      <c r="I64" s="105"/>
      <c r="J64" s="105"/>
      <c r="K64" s="105"/>
      <c r="L64" s="105"/>
      <c r="M64" s="105"/>
    </row>
    <row r="65" spans="2:13" ht="15.75" thickTop="1">
      <c r="B65" s="103"/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2:13" ht="15">
      <c r="B66" s="103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ht="12.75">
      <c r="C67" s="17"/>
    </row>
    <row r="68" ht="12.75">
      <c r="C68" s="17"/>
    </row>
  </sheetData>
  <mergeCells count="36">
    <mergeCell ref="H4:K4"/>
    <mergeCell ref="H5:K5"/>
    <mergeCell ref="B64:C64"/>
    <mergeCell ref="D64:E64"/>
    <mergeCell ref="B62:C62"/>
    <mergeCell ref="D62:E62"/>
    <mergeCell ref="B63:C63"/>
    <mergeCell ref="D63:E63"/>
    <mergeCell ref="G10:G11"/>
    <mergeCell ref="H10:H11"/>
    <mergeCell ref="B39:B40"/>
    <mergeCell ref="M39:M40"/>
    <mergeCell ref="I39:I40"/>
    <mergeCell ref="J39:J40"/>
    <mergeCell ref="K39:K40"/>
    <mergeCell ref="L39:L40"/>
    <mergeCell ref="C39:C40"/>
    <mergeCell ref="D39:D40"/>
    <mergeCell ref="E39:F39"/>
    <mergeCell ref="G39:G40"/>
    <mergeCell ref="H39:H40"/>
    <mergeCell ref="B33:C33"/>
    <mergeCell ref="B34:C34"/>
    <mergeCell ref="K10:K11"/>
    <mergeCell ref="D33:E33"/>
    <mergeCell ref="D34:E34"/>
    <mergeCell ref="D35:E35"/>
    <mergeCell ref="B10:B11"/>
    <mergeCell ref="D10:D11"/>
    <mergeCell ref="C10:C11"/>
    <mergeCell ref="E10:F10"/>
    <mergeCell ref="B35:C35"/>
    <mergeCell ref="L10:L11"/>
    <mergeCell ref="M10:M11"/>
    <mergeCell ref="I10:I11"/>
    <mergeCell ref="J10:J11"/>
  </mergeCells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="95" zoomScaleNormal="95" workbookViewId="0" topLeftCell="A1">
      <selection activeCell="H99" sqref="H99"/>
    </sheetView>
  </sheetViews>
  <sheetFormatPr defaultColWidth="8.796875" defaultRowHeight="15"/>
  <cols>
    <col min="1" max="1" width="2.796875" style="0" customWidth="1"/>
    <col min="2" max="2" width="19.296875" style="0" customWidth="1"/>
    <col min="3" max="3" width="9.3984375" style="0" customWidth="1"/>
    <col min="4" max="4" width="8.59765625" style="0" customWidth="1"/>
    <col min="6" max="6" width="8.3984375" style="0" customWidth="1"/>
    <col min="8" max="8" width="13.19921875" style="0" customWidth="1"/>
  </cols>
  <sheetData>
    <row r="2" ht="20.25">
      <c r="B2" s="270" t="s">
        <v>312</v>
      </c>
    </row>
    <row r="3" ht="15">
      <c r="A3" s="15"/>
    </row>
    <row r="4" ht="15">
      <c r="B4" s="109" t="s">
        <v>78</v>
      </c>
    </row>
    <row r="5" ht="15">
      <c r="B5" s="109" t="s">
        <v>77</v>
      </c>
    </row>
    <row r="6" ht="16.5">
      <c r="B6" s="109" t="s">
        <v>285</v>
      </c>
    </row>
    <row r="7" ht="16.5">
      <c r="B7" s="109" t="s">
        <v>284</v>
      </c>
    </row>
    <row r="8" ht="15">
      <c r="B8" s="109" t="s">
        <v>286</v>
      </c>
    </row>
    <row r="9" ht="16.5">
      <c r="B9" s="109" t="s">
        <v>287</v>
      </c>
    </row>
    <row r="10" ht="16.5">
      <c r="B10" s="109" t="s">
        <v>288</v>
      </c>
    </row>
    <row r="11" ht="16.5">
      <c r="B11" s="109" t="s">
        <v>224</v>
      </c>
    </row>
    <row r="12" ht="15">
      <c r="B12" s="109" t="s">
        <v>76</v>
      </c>
    </row>
    <row r="13" ht="16.5">
      <c r="B13" s="109" t="s">
        <v>225</v>
      </c>
    </row>
    <row r="14" ht="15">
      <c r="B14" s="109" t="s">
        <v>75</v>
      </c>
    </row>
    <row r="15" ht="15">
      <c r="B15" s="14"/>
    </row>
    <row r="16" ht="15.75" thickBot="1">
      <c r="B16" s="14"/>
    </row>
    <row r="17" spans="2:8" ht="20.25" thickBot="1" thickTop="1">
      <c r="B17" s="76"/>
      <c r="C17" s="76"/>
      <c r="D17" s="76"/>
      <c r="E17" s="320" t="s">
        <v>164</v>
      </c>
      <c r="F17" s="321"/>
      <c r="G17" s="169">
        <v>8.5</v>
      </c>
      <c r="H17" s="76"/>
    </row>
    <row r="18" spans="2:8" ht="17.25" thickBot="1" thickTop="1">
      <c r="B18" s="76"/>
      <c r="C18" s="76"/>
      <c r="D18" s="76"/>
      <c r="E18" s="167"/>
      <c r="F18" s="167"/>
      <c r="G18" s="168"/>
      <c r="H18" s="76"/>
    </row>
    <row r="19" spans="2:8" ht="15.75" thickTop="1">
      <c r="B19" s="322" t="s">
        <v>73</v>
      </c>
      <c r="C19" s="316" t="s">
        <v>72</v>
      </c>
      <c r="D19" s="316" t="s">
        <v>71</v>
      </c>
      <c r="E19" s="316" t="s">
        <v>70</v>
      </c>
      <c r="F19" s="316" t="s">
        <v>69</v>
      </c>
      <c r="G19" s="316" t="s">
        <v>68</v>
      </c>
      <c r="H19" s="318" t="s">
        <v>67</v>
      </c>
    </row>
    <row r="20" spans="2:8" ht="15.75" thickBot="1">
      <c r="B20" s="323"/>
      <c r="C20" s="317"/>
      <c r="D20" s="317"/>
      <c r="E20" s="317"/>
      <c r="F20" s="317"/>
      <c r="G20" s="317"/>
      <c r="H20" s="319"/>
    </row>
    <row r="21" spans="2:8" ht="16.5" thickTop="1">
      <c r="B21" s="186" t="s">
        <v>230</v>
      </c>
      <c r="C21" s="181">
        <v>1164</v>
      </c>
      <c r="D21" s="182">
        <v>1000</v>
      </c>
      <c r="E21" s="183">
        <v>258</v>
      </c>
      <c r="F21" s="183">
        <v>311</v>
      </c>
      <c r="G21" s="184"/>
      <c r="H21" s="185"/>
    </row>
    <row r="22" spans="2:8" ht="15.75">
      <c r="B22" s="187" t="s">
        <v>131</v>
      </c>
      <c r="C22" s="170">
        <v>989</v>
      </c>
      <c r="D22" s="171">
        <v>10000</v>
      </c>
      <c r="E22" s="175">
        <v>5874</v>
      </c>
      <c r="F22" s="175">
        <v>6025</v>
      </c>
      <c r="G22" s="173"/>
      <c r="H22" s="174"/>
    </row>
    <row r="23" spans="2:8" ht="15.75">
      <c r="B23" s="187" t="s">
        <v>132</v>
      </c>
      <c r="C23" s="170">
        <v>1324</v>
      </c>
      <c r="D23" s="171">
        <v>10000</v>
      </c>
      <c r="E23" s="175">
        <v>9875</v>
      </c>
      <c r="F23" s="175">
        <v>52</v>
      </c>
      <c r="G23" s="173"/>
      <c r="H23" s="174"/>
    </row>
    <row r="24" spans="2:8" ht="15.75">
      <c r="B24" s="187" t="s">
        <v>133</v>
      </c>
      <c r="C24" s="170">
        <v>749</v>
      </c>
      <c r="D24" s="171">
        <v>1000</v>
      </c>
      <c r="E24" s="172">
        <v>367</v>
      </c>
      <c r="F24" s="172">
        <v>457</v>
      </c>
      <c r="G24" s="173"/>
      <c r="H24" s="174"/>
    </row>
    <row r="25" spans="2:8" ht="15.75">
      <c r="B25" s="187" t="s">
        <v>134</v>
      </c>
      <c r="C25" s="170">
        <v>1135</v>
      </c>
      <c r="D25" s="171">
        <v>1000</v>
      </c>
      <c r="E25" s="172">
        <v>521</v>
      </c>
      <c r="F25" s="172">
        <v>588</v>
      </c>
      <c r="G25" s="173"/>
      <c r="H25" s="174"/>
    </row>
    <row r="26" spans="2:8" ht="15.75">
      <c r="B26" s="187" t="s">
        <v>135</v>
      </c>
      <c r="C26" s="170">
        <v>1146</v>
      </c>
      <c r="D26" s="171">
        <v>10000</v>
      </c>
      <c r="E26" s="175">
        <v>5697</v>
      </c>
      <c r="F26" s="175">
        <v>5820</v>
      </c>
      <c r="G26" s="173"/>
      <c r="H26" s="174"/>
    </row>
    <row r="27" spans="2:8" ht="15.75">
      <c r="B27" s="187" t="s">
        <v>136</v>
      </c>
      <c r="C27" s="170">
        <v>753</v>
      </c>
      <c r="D27" s="171">
        <v>10000</v>
      </c>
      <c r="E27" s="175">
        <v>2364</v>
      </c>
      <c r="F27" s="175">
        <v>2478</v>
      </c>
      <c r="G27" s="173"/>
      <c r="H27" s="174"/>
    </row>
    <row r="28" spans="2:8" ht="15.75">
      <c r="B28" s="187" t="s">
        <v>137</v>
      </c>
      <c r="C28" s="170">
        <v>1170</v>
      </c>
      <c r="D28" s="171">
        <v>10000</v>
      </c>
      <c r="E28" s="175">
        <v>5874</v>
      </c>
      <c r="F28" s="175">
        <v>5964</v>
      </c>
      <c r="G28" s="173"/>
      <c r="H28" s="174"/>
    </row>
    <row r="29" spans="2:8" ht="15.75">
      <c r="B29" s="187" t="s">
        <v>138</v>
      </c>
      <c r="C29" s="170">
        <v>960</v>
      </c>
      <c r="D29" s="171">
        <v>10000</v>
      </c>
      <c r="E29" s="175">
        <v>9952</v>
      </c>
      <c r="F29" s="175">
        <v>154</v>
      </c>
      <c r="G29" s="173"/>
      <c r="H29" s="174"/>
    </row>
    <row r="30" spans="2:8" ht="15.75">
      <c r="B30" s="187" t="s">
        <v>139</v>
      </c>
      <c r="C30" s="170">
        <v>1459</v>
      </c>
      <c r="D30" s="171">
        <v>1000</v>
      </c>
      <c r="E30" s="172">
        <v>982</v>
      </c>
      <c r="F30" s="172">
        <v>25</v>
      </c>
      <c r="G30" s="173"/>
      <c r="H30" s="174"/>
    </row>
    <row r="31" spans="2:8" ht="15.75">
      <c r="B31" s="187" t="s">
        <v>143</v>
      </c>
      <c r="C31" s="170">
        <v>1033</v>
      </c>
      <c r="D31" s="171">
        <v>1000</v>
      </c>
      <c r="E31" s="172">
        <v>157</v>
      </c>
      <c r="F31" s="172">
        <v>354</v>
      </c>
      <c r="G31" s="173"/>
      <c r="H31" s="174"/>
    </row>
    <row r="32" spans="2:8" ht="15.75">
      <c r="B32" s="187" t="s">
        <v>144</v>
      </c>
      <c r="C32" s="170">
        <v>1223</v>
      </c>
      <c r="D32" s="171">
        <v>1000</v>
      </c>
      <c r="E32" s="172">
        <v>364</v>
      </c>
      <c r="F32" s="172">
        <v>511</v>
      </c>
      <c r="G32" s="173"/>
      <c r="H32" s="174"/>
    </row>
    <row r="33" spans="2:8" ht="15.75">
      <c r="B33" s="187" t="s">
        <v>145</v>
      </c>
      <c r="C33" s="170">
        <v>746</v>
      </c>
      <c r="D33" s="171">
        <v>1000</v>
      </c>
      <c r="E33" s="172">
        <v>784</v>
      </c>
      <c r="F33" s="172">
        <v>988</v>
      </c>
      <c r="G33" s="173"/>
      <c r="H33" s="174"/>
    </row>
    <row r="34" spans="2:8" ht="15.75">
      <c r="B34" s="187" t="s">
        <v>146</v>
      </c>
      <c r="C34" s="170">
        <v>711</v>
      </c>
      <c r="D34" s="171">
        <v>10000</v>
      </c>
      <c r="E34" s="175">
        <v>287</v>
      </c>
      <c r="F34" s="175">
        <v>615</v>
      </c>
      <c r="G34" s="173"/>
      <c r="H34" s="174"/>
    </row>
    <row r="35" spans="2:8" ht="16.5" thickBot="1">
      <c r="B35" s="188" t="s">
        <v>147</v>
      </c>
      <c r="C35" s="176">
        <v>1438</v>
      </c>
      <c r="D35" s="177">
        <v>1000</v>
      </c>
      <c r="E35" s="178">
        <v>471</v>
      </c>
      <c r="F35" s="178">
        <v>702</v>
      </c>
      <c r="G35" s="179"/>
      <c r="H35" s="180"/>
    </row>
    <row r="36" spans="2:8" ht="16.5" thickTop="1">
      <c r="B36" s="76"/>
      <c r="C36" s="76"/>
      <c r="D36" s="76"/>
      <c r="E36" s="76"/>
      <c r="F36" s="76"/>
      <c r="G36" s="76"/>
      <c r="H36" s="76"/>
    </row>
    <row r="37" spans="2:8" ht="15.75">
      <c r="B37" s="76"/>
      <c r="C37" s="76"/>
      <c r="D37" s="76"/>
      <c r="E37" s="76"/>
      <c r="F37" s="76"/>
      <c r="G37" s="76"/>
      <c r="H37" s="76"/>
    </row>
  </sheetData>
  <mergeCells count="8">
    <mergeCell ref="G19:G20"/>
    <mergeCell ref="H19:H20"/>
    <mergeCell ref="E17:F17"/>
    <mergeCell ref="B19:B20"/>
    <mergeCell ref="C19:C20"/>
    <mergeCell ref="D19:D20"/>
    <mergeCell ref="E19:E20"/>
    <mergeCell ref="F19:F20"/>
  </mergeCell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2">
      <selection activeCell="G63" sqref="G63"/>
    </sheetView>
  </sheetViews>
  <sheetFormatPr defaultColWidth="8.796875" defaultRowHeight="15"/>
  <cols>
    <col min="1" max="1" width="5.09765625" style="0" customWidth="1"/>
    <col min="2" max="2" width="19.296875" style="0" customWidth="1"/>
    <col min="3" max="3" width="9.3984375" style="0" customWidth="1"/>
    <col min="4" max="4" width="8.59765625" style="0" customWidth="1"/>
    <col min="5" max="5" width="9" style="0" customWidth="1"/>
    <col min="6" max="6" width="8.3984375" style="0" customWidth="1"/>
    <col min="8" max="8" width="13.19921875" style="0" customWidth="1"/>
  </cols>
  <sheetData>
    <row r="1" ht="15">
      <c r="A1" s="15"/>
    </row>
    <row r="2" ht="15">
      <c r="B2" s="14"/>
    </row>
    <row r="3" ht="20.25">
      <c r="B3" s="192" t="s">
        <v>311</v>
      </c>
    </row>
    <row r="4" ht="11.25" customHeight="1">
      <c r="B4" s="14"/>
    </row>
    <row r="5" ht="12" customHeight="1" hidden="1">
      <c r="B5" s="14"/>
    </row>
    <row r="6" ht="15" hidden="1">
      <c r="B6" s="14"/>
    </row>
    <row r="7" ht="15" hidden="1">
      <c r="B7" s="14"/>
    </row>
    <row r="8" ht="15" hidden="1">
      <c r="B8" s="14"/>
    </row>
    <row r="9" ht="15" hidden="1">
      <c r="B9" s="14"/>
    </row>
    <row r="10" ht="15" hidden="1">
      <c r="B10" s="14"/>
    </row>
    <row r="11" ht="15" hidden="1">
      <c r="B11" s="14"/>
    </row>
    <row r="12" ht="15" hidden="1">
      <c r="B12" s="14"/>
    </row>
    <row r="13" ht="15" hidden="1">
      <c r="B13" s="14"/>
    </row>
    <row r="14" ht="15.75" thickBot="1">
      <c r="B14" s="14"/>
    </row>
    <row r="15" spans="2:8" ht="17.25" thickBot="1" thickTop="1">
      <c r="B15" s="76"/>
      <c r="C15" s="76"/>
      <c r="D15" s="76"/>
      <c r="E15" s="320" t="s">
        <v>74</v>
      </c>
      <c r="F15" s="321"/>
      <c r="G15" s="169">
        <v>8.5</v>
      </c>
      <c r="H15" s="76"/>
    </row>
    <row r="16" spans="2:8" ht="17.25" thickBot="1" thickTop="1">
      <c r="B16" s="76"/>
      <c r="C16" s="76"/>
      <c r="D16" s="76"/>
      <c r="E16" s="167"/>
      <c r="F16" s="167"/>
      <c r="G16" s="168"/>
      <c r="H16" s="76"/>
    </row>
    <row r="17" spans="2:8" ht="15" customHeight="1" thickTop="1">
      <c r="B17" s="322" t="s">
        <v>73</v>
      </c>
      <c r="C17" s="316" t="s">
        <v>72</v>
      </c>
      <c r="D17" s="316" t="s">
        <v>71</v>
      </c>
      <c r="E17" s="316" t="s">
        <v>70</v>
      </c>
      <c r="F17" s="316" t="s">
        <v>69</v>
      </c>
      <c r="G17" s="316" t="s">
        <v>68</v>
      </c>
      <c r="H17" s="318" t="s">
        <v>67</v>
      </c>
    </row>
    <row r="18" spans="2:8" ht="15" customHeight="1" thickBot="1">
      <c r="B18" s="323"/>
      <c r="C18" s="317"/>
      <c r="D18" s="317"/>
      <c r="E18" s="317"/>
      <c r="F18" s="317"/>
      <c r="G18" s="317"/>
      <c r="H18" s="319"/>
    </row>
    <row r="19" spans="2:8" ht="16.5" thickTop="1">
      <c r="B19" s="186" t="s">
        <v>230</v>
      </c>
      <c r="C19" s="181">
        <v>1164</v>
      </c>
      <c r="D19" s="182">
        <v>1000</v>
      </c>
      <c r="E19" s="183">
        <v>258</v>
      </c>
      <c r="F19" s="183">
        <v>311</v>
      </c>
      <c r="G19" s="184">
        <f>IF(E19&gt;F19,F19-E19+D19,F19-E19)</f>
        <v>53</v>
      </c>
      <c r="H19" s="185">
        <f>2*G19*$G$15</f>
        <v>901</v>
      </c>
    </row>
    <row r="20" spans="2:8" ht="15.75">
      <c r="B20" s="187" t="s">
        <v>131</v>
      </c>
      <c r="C20" s="170">
        <v>989</v>
      </c>
      <c r="D20" s="171">
        <v>10000</v>
      </c>
      <c r="E20" s="175">
        <v>5874</v>
      </c>
      <c r="F20" s="175">
        <v>6025</v>
      </c>
      <c r="G20" s="173">
        <f aca="true" t="shared" si="0" ref="G20:G33">IF(E20&gt;F20,F20-E20+D20,F20-E20)</f>
        <v>151</v>
      </c>
      <c r="H20" s="174">
        <f aca="true" t="shared" si="1" ref="H20:H33">2*G20*$G$15</f>
        <v>2567</v>
      </c>
    </row>
    <row r="21" spans="2:8" ht="15.75">
      <c r="B21" s="187" t="s">
        <v>132</v>
      </c>
      <c r="C21" s="170">
        <v>1324</v>
      </c>
      <c r="D21" s="171">
        <v>10000</v>
      </c>
      <c r="E21" s="175">
        <v>9875</v>
      </c>
      <c r="F21" s="175">
        <v>52</v>
      </c>
      <c r="G21" s="173">
        <f t="shared" si="0"/>
        <v>177</v>
      </c>
      <c r="H21" s="174">
        <f t="shared" si="1"/>
        <v>3009</v>
      </c>
    </row>
    <row r="22" spans="2:8" ht="15.75">
      <c r="B22" s="187" t="s">
        <v>133</v>
      </c>
      <c r="C22" s="170">
        <v>749</v>
      </c>
      <c r="D22" s="171">
        <v>1000</v>
      </c>
      <c r="E22" s="172">
        <v>367</v>
      </c>
      <c r="F22" s="172">
        <v>457</v>
      </c>
      <c r="G22" s="173">
        <f t="shared" si="0"/>
        <v>90</v>
      </c>
      <c r="H22" s="174">
        <f t="shared" si="1"/>
        <v>1530</v>
      </c>
    </row>
    <row r="23" spans="2:8" ht="15.75">
      <c r="B23" s="187" t="s">
        <v>134</v>
      </c>
      <c r="C23" s="170">
        <v>1135</v>
      </c>
      <c r="D23" s="171">
        <v>1000</v>
      </c>
      <c r="E23" s="172">
        <v>521</v>
      </c>
      <c r="F23" s="172">
        <v>588</v>
      </c>
      <c r="G23" s="173">
        <f t="shared" si="0"/>
        <v>67</v>
      </c>
      <c r="H23" s="174">
        <f t="shared" si="1"/>
        <v>1139</v>
      </c>
    </row>
    <row r="24" spans="2:8" ht="15.75">
      <c r="B24" s="187" t="s">
        <v>135</v>
      </c>
      <c r="C24" s="170">
        <v>1146</v>
      </c>
      <c r="D24" s="171">
        <v>10000</v>
      </c>
      <c r="E24" s="175">
        <v>5697</v>
      </c>
      <c r="F24" s="175">
        <v>5820</v>
      </c>
      <c r="G24" s="173">
        <f t="shared" si="0"/>
        <v>123</v>
      </c>
      <c r="H24" s="174">
        <f t="shared" si="1"/>
        <v>2091</v>
      </c>
    </row>
    <row r="25" spans="2:8" ht="15.75">
      <c r="B25" s="187" t="s">
        <v>136</v>
      </c>
      <c r="C25" s="170">
        <v>753</v>
      </c>
      <c r="D25" s="171">
        <v>10000</v>
      </c>
      <c r="E25" s="175">
        <v>2364</v>
      </c>
      <c r="F25" s="175">
        <v>2478</v>
      </c>
      <c r="G25" s="173">
        <f t="shared" si="0"/>
        <v>114</v>
      </c>
      <c r="H25" s="174">
        <f t="shared" si="1"/>
        <v>1938</v>
      </c>
    </row>
    <row r="26" spans="2:8" ht="15.75">
      <c r="B26" s="187" t="s">
        <v>137</v>
      </c>
      <c r="C26" s="170">
        <v>1170</v>
      </c>
      <c r="D26" s="171">
        <v>10000</v>
      </c>
      <c r="E26" s="175">
        <v>5874</v>
      </c>
      <c r="F26" s="175">
        <v>5964</v>
      </c>
      <c r="G26" s="173">
        <f t="shared" si="0"/>
        <v>90</v>
      </c>
      <c r="H26" s="174">
        <f t="shared" si="1"/>
        <v>1530</v>
      </c>
    </row>
    <row r="27" spans="2:8" ht="15.75">
      <c r="B27" s="187" t="s">
        <v>138</v>
      </c>
      <c r="C27" s="170">
        <v>960</v>
      </c>
      <c r="D27" s="171">
        <v>10000</v>
      </c>
      <c r="E27" s="175">
        <v>9952</v>
      </c>
      <c r="F27" s="175">
        <v>154</v>
      </c>
      <c r="G27" s="173">
        <f t="shared" si="0"/>
        <v>202</v>
      </c>
      <c r="H27" s="174">
        <f t="shared" si="1"/>
        <v>3434</v>
      </c>
    </row>
    <row r="28" spans="2:8" ht="15.75">
      <c r="B28" s="187" t="s">
        <v>139</v>
      </c>
      <c r="C28" s="170">
        <v>1459</v>
      </c>
      <c r="D28" s="171">
        <v>1000</v>
      </c>
      <c r="E28" s="172">
        <v>982</v>
      </c>
      <c r="F28" s="172">
        <v>25</v>
      </c>
      <c r="G28" s="173">
        <f t="shared" si="0"/>
        <v>43</v>
      </c>
      <c r="H28" s="174">
        <f t="shared" si="1"/>
        <v>731</v>
      </c>
    </row>
    <row r="29" spans="2:8" ht="15.75">
      <c r="B29" s="187" t="s">
        <v>143</v>
      </c>
      <c r="C29" s="170">
        <v>1033</v>
      </c>
      <c r="D29" s="171">
        <v>1000</v>
      </c>
      <c r="E29" s="172">
        <v>157</v>
      </c>
      <c r="F29" s="172">
        <v>354</v>
      </c>
      <c r="G29" s="173">
        <f t="shared" si="0"/>
        <v>197</v>
      </c>
      <c r="H29" s="174">
        <f t="shared" si="1"/>
        <v>3349</v>
      </c>
    </row>
    <row r="30" spans="2:8" ht="15.75">
      <c r="B30" s="187" t="s">
        <v>144</v>
      </c>
      <c r="C30" s="170">
        <v>1223</v>
      </c>
      <c r="D30" s="171">
        <v>1000</v>
      </c>
      <c r="E30" s="172">
        <v>364</v>
      </c>
      <c r="F30" s="172">
        <v>511</v>
      </c>
      <c r="G30" s="173">
        <f t="shared" si="0"/>
        <v>147</v>
      </c>
      <c r="H30" s="174">
        <f t="shared" si="1"/>
        <v>2499</v>
      </c>
    </row>
    <row r="31" spans="2:8" ht="15.75">
      <c r="B31" s="187" t="s">
        <v>145</v>
      </c>
      <c r="C31" s="170">
        <v>746</v>
      </c>
      <c r="D31" s="171">
        <v>1000</v>
      </c>
      <c r="E31" s="172">
        <v>784</v>
      </c>
      <c r="F31" s="172">
        <v>988</v>
      </c>
      <c r="G31" s="173">
        <f t="shared" si="0"/>
        <v>204</v>
      </c>
      <c r="H31" s="174">
        <f t="shared" si="1"/>
        <v>3468</v>
      </c>
    </row>
    <row r="32" spans="2:8" ht="15.75">
      <c r="B32" s="187" t="s">
        <v>146</v>
      </c>
      <c r="C32" s="170">
        <v>711</v>
      </c>
      <c r="D32" s="171">
        <v>10000</v>
      </c>
      <c r="E32" s="175">
        <v>287</v>
      </c>
      <c r="F32" s="175">
        <v>615</v>
      </c>
      <c r="G32" s="173">
        <f t="shared" si="0"/>
        <v>328</v>
      </c>
      <c r="H32" s="174">
        <f t="shared" si="1"/>
        <v>5576</v>
      </c>
    </row>
    <row r="33" spans="2:8" ht="16.5" thickBot="1">
      <c r="B33" s="188" t="s">
        <v>147</v>
      </c>
      <c r="C33" s="176">
        <v>1438</v>
      </c>
      <c r="D33" s="177">
        <v>1000</v>
      </c>
      <c r="E33" s="178">
        <v>471</v>
      </c>
      <c r="F33" s="178">
        <v>702</v>
      </c>
      <c r="G33" s="179">
        <f t="shared" si="0"/>
        <v>231</v>
      </c>
      <c r="H33" s="180">
        <f t="shared" si="1"/>
        <v>3927</v>
      </c>
    </row>
    <row r="34" ht="15.75" thickTop="1"/>
  </sheetData>
  <mergeCells count="8">
    <mergeCell ref="G17:G18"/>
    <mergeCell ref="H17:H18"/>
    <mergeCell ref="E15:F15"/>
    <mergeCell ref="B17:B18"/>
    <mergeCell ref="C17:C18"/>
    <mergeCell ref="D17:D18"/>
    <mergeCell ref="E17:E18"/>
    <mergeCell ref="F17:F18"/>
  </mergeCells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39"/>
  <sheetViews>
    <sheetView showGridLines="0" workbookViewId="0" topLeftCell="A1">
      <selection activeCell="I131" sqref="I131"/>
    </sheetView>
  </sheetViews>
  <sheetFormatPr defaultColWidth="8.796875" defaultRowHeight="15"/>
  <cols>
    <col min="1" max="1" width="3.69921875" style="43" customWidth="1"/>
    <col min="2" max="2" width="17.69921875" style="43" customWidth="1"/>
    <col min="3" max="3" width="5.59765625" style="43" customWidth="1"/>
    <col min="4" max="4" width="8.09765625" style="43" customWidth="1"/>
    <col min="5" max="5" width="9.796875" style="44" customWidth="1"/>
    <col min="6" max="6" width="9.8984375" style="44" customWidth="1"/>
    <col min="7" max="7" width="8.19921875" style="43" customWidth="1"/>
    <col min="8" max="8" width="10" style="43" customWidth="1"/>
    <col min="9" max="9" width="10.59765625" style="43" customWidth="1"/>
    <col min="10" max="16384" width="8.8984375" style="43" customWidth="1"/>
  </cols>
  <sheetData>
    <row r="2" ht="20.25">
      <c r="B2" s="270" t="s">
        <v>314</v>
      </c>
    </row>
    <row r="4" ht="14.25">
      <c r="B4" s="109" t="s">
        <v>114</v>
      </c>
    </row>
    <row r="5" ht="14.25">
      <c r="B5" s="109" t="s">
        <v>115</v>
      </c>
    </row>
    <row r="6" ht="14.25">
      <c r="B6" s="109" t="s">
        <v>260</v>
      </c>
    </row>
    <row r="7" ht="14.25">
      <c r="B7" s="109" t="s">
        <v>116</v>
      </c>
    </row>
    <row r="8" ht="14.25">
      <c r="B8" s="109" t="s">
        <v>261</v>
      </c>
    </row>
    <row r="9" ht="14.25">
      <c r="B9" s="109" t="s">
        <v>262</v>
      </c>
    </row>
    <row r="10" ht="14.25">
      <c r="B10" s="109" t="s">
        <v>117</v>
      </c>
    </row>
    <row r="11" ht="14.25">
      <c r="B11" s="109" t="s">
        <v>118</v>
      </c>
    </row>
    <row r="12" ht="14.25">
      <c r="B12" s="109" t="s">
        <v>263</v>
      </c>
    </row>
    <row r="13" ht="14.25">
      <c r="B13" s="109" t="s">
        <v>264</v>
      </c>
    </row>
    <row r="14" ht="14.25">
      <c r="B14" s="109" t="s">
        <v>119</v>
      </c>
    </row>
    <row r="15" ht="8.25" customHeight="1">
      <c r="B15" s="42"/>
    </row>
    <row r="16" ht="8.25" customHeight="1" thickBot="1">
      <c r="B16" s="42"/>
    </row>
    <row r="17" spans="2:6" ht="15" thickTop="1">
      <c r="B17" s="42"/>
      <c r="D17" s="328" t="s">
        <v>128</v>
      </c>
      <c r="E17" s="324" t="s">
        <v>129</v>
      </c>
      <c r="F17" s="326" t="s">
        <v>130</v>
      </c>
    </row>
    <row r="18" spans="2:6" ht="15" thickBot="1">
      <c r="B18" s="42"/>
      <c r="D18" s="332"/>
      <c r="E18" s="333" t="s">
        <v>129</v>
      </c>
      <c r="F18" s="334" t="s">
        <v>130</v>
      </c>
    </row>
    <row r="19" spans="2:6" ht="15.75" thickTop="1">
      <c r="B19" s="42"/>
      <c r="D19" s="115" t="s">
        <v>20</v>
      </c>
      <c r="E19" s="114">
        <v>79</v>
      </c>
      <c r="F19" s="116">
        <v>1.8</v>
      </c>
    </row>
    <row r="20" spans="2:6" ht="15.75" thickBot="1">
      <c r="B20" s="42"/>
      <c r="D20" s="117" t="s">
        <v>127</v>
      </c>
      <c r="E20" s="118">
        <v>12</v>
      </c>
      <c r="F20" s="119">
        <v>2.68</v>
      </c>
    </row>
    <row r="21" ht="9" customHeight="1" thickTop="1">
      <c r="B21" s="42"/>
    </row>
    <row r="22" ht="9" customHeight="1" thickBot="1">
      <c r="B22" s="42"/>
    </row>
    <row r="23" spans="2:9" ht="21.75" customHeight="1" thickTop="1">
      <c r="B23" s="328" t="s">
        <v>97</v>
      </c>
      <c r="C23" s="324" t="s">
        <v>120</v>
      </c>
      <c r="D23" s="324" t="s">
        <v>121</v>
      </c>
      <c r="E23" s="330" t="s">
        <v>122</v>
      </c>
      <c r="F23" s="330" t="s">
        <v>123</v>
      </c>
      <c r="G23" s="324" t="s">
        <v>126</v>
      </c>
      <c r="H23" s="324" t="s">
        <v>124</v>
      </c>
      <c r="I23" s="326" t="s">
        <v>125</v>
      </c>
    </row>
    <row r="24" spans="2:9" ht="21.75" customHeight="1" thickBot="1">
      <c r="B24" s="329"/>
      <c r="C24" s="325"/>
      <c r="D24" s="325"/>
      <c r="E24" s="331"/>
      <c r="F24" s="331"/>
      <c r="G24" s="325"/>
      <c r="H24" s="325"/>
      <c r="I24" s="327"/>
    </row>
    <row r="25" spans="2:9" ht="16.5" thickTop="1">
      <c r="B25" s="189" t="s">
        <v>230</v>
      </c>
      <c r="C25" s="96">
        <v>12</v>
      </c>
      <c r="D25" s="96" t="s">
        <v>127</v>
      </c>
      <c r="E25" s="110">
        <v>1953</v>
      </c>
      <c r="F25" s="110">
        <v>2463</v>
      </c>
      <c r="G25" s="111"/>
      <c r="H25" s="112"/>
      <c r="I25" s="120"/>
    </row>
    <row r="26" spans="2:9" ht="15.75">
      <c r="B26" s="190" t="s">
        <v>131</v>
      </c>
      <c r="C26" s="96">
        <v>12</v>
      </c>
      <c r="D26" s="99" t="s">
        <v>20</v>
      </c>
      <c r="E26" s="113">
        <v>1214</v>
      </c>
      <c r="F26" s="113">
        <v>2712</v>
      </c>
      <c r="G26" s="111"/>
      <c r="H26" s="112"/>
      <c r="I26" s="120"/>
    </row>
    <row r="27" spans="2:9" ht="15.75">
      <c r="B27" s="190" t="s">
        <v>132</v>
      </c>
      <c r="C27" s="96">
        <v>12</v>
      </c>
      <c r="D27" s="99" t="s">
        <v>127</v>
      </c>
      <c r="E27" s="113">
        <v>2453</v>
      </c>
      <c r="F27" s="113">
        <v>2615</v>
      </c>
      <c r="G27" s="111"/>
      <c r="H27" s="112"/>
      <c r="I27" s="120"/>
    </row>
    <row r="28" spans="2:9" ht="15.75">
      <c r="B28" s="190" t="s">
        <v>133</v>
      </c>
      <c r="C28" s="96">
        <v>12</v>
      </c>
      <c r="D28" s="99" t="s">
        <v>20</v>
      </c>
      <c r="E28" s="113">
        <v>9812</v>
      </c>
      <c r="F28" s="113">
        <v>194</v>
      </c>
      <c r="G28" s="111"/>
      <c r="H28" s="112"/>
      <c r="I28" s="120"/>
    </row>
    <row r="29" spans="2:9" ht="15.75">
      <c r="B29" s="190" t="s">
        <v>134</v>
      </c>
      <c r="C29" s="96">
        <v>12</v>
      </c>
      <c r="D29" s="99" t="s">
        <v>20</v>
      </c>
      <c r="E29" s="113">
        <v>5487</v>
      </c>
      <c r="F29" s="113">
        <v>7012</v>
      </c>
      <c r="G29" s="111"/>
      <c r="H29" s="112"/>
      <c r="I29" s="120"/>
    </row>
    <row r="30" spans="2:9" ht="15.75">
      <c r="B30" s="190" t="s">
        <v>135</v>
      </c>
      <c r="C30" s="96">
        <v>12</v>
      </c>
      <c r="D30" s="99" t="s">
        <v>20</v>
      </c>
      <c r="E30" s="113">
        <v>3987</v>
      </c>
      <c r="F30" s="113">
        <v>4789</v>
      </c>
      <c r="G30" s="111"/>
      <c r="H30" s="112"/>
      <c r="I30" s="120"/>
    </row>
    <row r="31" spans="2:9" ht="15.75">
      <c r="B31" s="190" t="s">
        <v>136</v>
      </c>
      <c r="C31" s="96">
        <v>12</v>
      </c>
      <c r="D31" s="99" t="s">
        <v>127</v>
      </c>
      <c r="E31" s="113">
        <v>154</v>
      </c>
      <c r="F31" s="113">
        <v>1002</v>
      </c>
      <c r="G31" s="111"/>
      <c r="H31" s="112"/>
      <c r="I31" s="120"/>
    </row>
    <row r="32" spans="2:9" ht="15.75">
      <c r="B32" s="190" t="s">
        <v>137</v>
      </c>
      <c r="C32" s="96">
        <v>12</v>
      </c>
      <c r="D32" s="99" t="s">
        <v>127</v>
      </c>
      <c r="E32" s="113">
        <v>7456</v>
      </c>
      <c r="F32" s="113">
        <v>8111</v>
      </c>
      <c r="G32" s="111"/>
      <c r="H32" s="112"/>
      <c r="I32" s="120"/>
    </row>
    <row r="33" spans="2:9" ht="15.75">
      <c r="B33" s="190" t="s">
        <v>138</v>
      </c>
      <c r="C33" s="96">
        <v>12</v>
      </c>
      <c r="D33" s="99" t="s">
        <v>20</v>
      </c>
      <c r="E33" s="113">
        <v>8301</v>
      </c>
      <c r="F33" s="113">
        <v>12</v>
      </c>
      <c r="G33" s="111"/>
      <c r="H33" s="112"/>
      <c r="I33" s="120"/>
    </row>
    <row r="34" spans="2:9" ht="15.75">
      <c r="B34" s="190" t="s">
        <v>139</v>
      </c>
      <c r="C34" s="96">
        <v>12</v>
      </c>
      <c r="D34" s="99" t="s">
        <v>20</v>
      </c>
      <c r="E34" s="113">
        <v>1235</v>
      </c>
      <c r="F34" s="113">
        <v>2874</v>
      </c>
      <c r="G34" s="111"/>
      <c r="H34" s="112"/>
      <c r="I34" s="120"/>
    </row>
    <row r="35" spans="2:9" ht="15.75">
      <c r="B35" s="190" t="s">
        <v>143</v>
      </c>
      <c r="C35" s="96">
        <v>12</v>
      </c>
      <c r="D35" s="99" t="s">
        <v>20</v>
      </c>
      <c r="E35" s="113">
        <v>5697</v>
      </c>
      <c r="F35" s="113">
        <v>6987</v>
      </c>
      <c r="G35" s="111"/>
      <c r="H35" s="112"/>
      <c r="I35" s="120"/>
    </row>
    <row r="36" spans="2:9" ht="15.75">
      <c r="B36" s="190" t="s">
        <v>144</v>
      </c>
      <c r="C36" s="96">
        <v>12</v>
      </c>
      <c r="D36" s="99" t="s">
        <v>127</v>
      </c>
      <c r="E36" s="113">
        <v>3806</v>
      </c>
      <c r="F36" s="113">
        <v>3988</v>
      </c>
      <c r="G36" s="111"/>
      <c r="H36" s="112"/>
      <c r="I36" s="120"/>
    </row>
    <row r="37" spans="2:9" ht="15.75">
      <c r="B37" s="190" t="s">
        <v>145</v>
      </c>
      <c r="C37" s="96">
        <v>12</v>
      </c>
      <c r="D37" s="99" t="s">
        <v>127</v>
      </c>
      <c r="E37" s="113">
        <v>5896</v>
      </c>
      <c r="F37" s="113">
        <v>7002</v>
      </c>
      <c r="G37" s="111"/>
      <c r="H37" s="112"/>
      <c r="I37" s="120"/>
    </row>
    <row r="38" spans="2:9" ht="15.75">
      <c r="B38" s="190" t="s">
        <v>146</v>
      </c>
      <c r="C38" s="96">
        <v>12</v>
      </c>
      <c r="D38" s="99" t="s">
        <v>20</v>
      </c>
      <c r="E38" s="113">
        <v>6872</v>
      </c>
      <c r="F38" s="113">
        <v>7994</v>
      </c>
      <c r="G38" s="111"/>
      <c r="H38" s="112"/>
      <c r="I38" s="120"/>
    </row>
    <row r="39" spans="2:9" ht="16.5" thickBot="1">
      <c r="B39" s="191" t="s">
        <v>147</v>
      </c>
      <c r="C39" s="121">
        <v>12</v>
      </c>
      <c r="D39" s="121" t="s">
        <v>127</v>
      </c>
      <c r="E39" s="122">
        <v>8009</v>
      </c>
      <c r="F39" s="122">
        <v>142</v>
      </c>
      <c r="G39" s="123"/>
      <c r="H39" s="124"/>
      <c r="I39" s="125"/>
    </row>
    <row r="40" ht="15" thickTop="1"/>
  </sheetData>
  <mergeCells count="11">
    <mergeCell ref="D17:D18"/>
    <mergeCell ref="E17:E18"/>
    <mergeCell ref="F17:F18"/>
    <mergeCell ref="C23:C24"/>
    <mergeCell ref="D23:D24"/>
    <mergeCell ref="H23:H24"/>
    <mergeCell ref="I23:I24"/>
    <mergeCell ref="B23:B24"/>
    <mergeCell ref="E23:E24"/>
    <mergeCell ref="F23:F24"/>
    <mergeCell ref="G23:G24"/>
  </mergeCells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37"/>
  <sheetViews>
    <sheetView showGridLines="0" workbookViewId="0" topLeftCell="A1">
      <selection activeCell="L38" sqref="L38"/>
    </sheetView>
  </sheetViews>
  <sheetFormatPr defaultColWidth="8.796875" defaultRowHeight="15"/>
  <cols>
    <col min="1" max="1" width="3.69921875" style="43" customWidth="1"/>
    <col min="2" max="2" width="17.69921875" style="43" customWidth="1"/>
    <col min="3" max="3" width="6.3984375" style="43" customWidth="1"/>
    <col min="4" max="4" width="8.09765625" style="43" customWidth="1"/>
    <col min="5" max="5" width="9.8984375" style="44" customWidth="1"/>
    <col min="6" max="6" width="10" style="44" customWidth="1"/>
    <col min="7" max="7" width="8.19921875" style="43" customWidth="1"/>
    <col min="8" max="8" width="9.796875" style="43" customWidth="1"/>
    <col min="9" max="9" width="10.3984375" style="43" customWidth="1"/>
    <col min="10" max="16384" width="8.8984375" style="43" customWidth="1"/>
  </cols>
  <sheetData>
    <row r="2" ht="14.25" hidden="1">
      <c r="B2" s="42"/>
    </row>
    <row r="3" ht="14.25" hidden="1">
      <c r="B3" s="42"/>
    </row>
    <row r="4" ht="14.25" hidden="1">
      <c r="B4" s="42"/>
    </row>
    <row r="5" ht="14.25" hidden="1">
      <c r="B5" s="42"/>
    </row>
    <row r="6" ht="14.25" hidden="1">
      <c r="B6" s="42"/>
    </row>
    <row r="7" ht="14.25" hidden="1">
      <c r="B7" s="42"/>
    </row>
    <row r="8" ht="14.25" hidden="1">
      <c r="B8" s="42"/>
    </row>
    <row r="9" ht="14.25" hidden="1">
      <c r="B9" s="42"/>
    </row>
    <row r="10" ht="14.25" hidden="1">
      <c r="B10" s="42"/>
    </row>
    <row r="11" ht="14.25" hidden="1">
      <c r="B11" s="42"/>
    </row>
    <row r="12" ht="20.25">
      <c r="B12" s="192" t="s">
        <v>313</v>
      </c>
    </row>
    <row r="13" ht="8.25" customHeight="1">
      <c r="B13" s="42"/>
    </row>
    <row r="14" ht="8.25" customHeight="1" thickBot="1">
      <c r="B14" s="42"/>
    </row>
    <row r="15" spans="2:6" ht="14.25" customHeight="1" thickTop="1">
      <c r="B15" s="42"/>
      <c r="D15" s="328" t="s">
        <v>128</v>
      </c>
      <c r="E15" s="324" t="s">
        <v>129</v>
      </c>
      <c r="F15" s="326" t="s">
        <v>130</v>
      </c>
    </row>
    <row r="16" spans="2:6" ht="14.25" customHeight="1" thickBot="1">
      <c r="B16" s="42"/>
      <c r="D16" s="332"/>
      <c r="E16" s="333" t="s">
        <v>129</v>
      </c>
      <c r="F16" s="334" t="s">
        <v>130</v>
      </c>
    </row>
    <row r="17" spans="2:6" ht="15.75" thickTop="1">
      <c r="B17" s="42"/>
      <c r="D17" s="115" t="s">
        <v>20</v>
      </c>
      <c r="E17" s="114">
        <v>79</v>
      </c>
      <c r="F17" s="116">
        <v>1.8</v>
      </c>
    </row>
    <row r="18" spans="2:6" ht="15.75" thickBot="1">
      <c r="B18" s="42"/>
      <c r="D18" s="117" t="s">
        <v>127</v>
      </c>
      <c r="E18" s="118">
        <v>12</v>
      </c>
      <c r="F18" s="119">
        <v>2.68</v>
      </c>
    </row>
    <row r="19" ht="8.25" customHeight="1" thickTop="1">
      <c r="B19" s="42"/>
    </row>
    <row r="20" ht="8.25" customHeight="1" thickBot="1">
      <c r="B20" s="42"/>
    </row>
    <row r="21" spans="2:9" ht="21.75" customHeight="1" thickTop="1">
      <c r="B21" s="328" t="s">
        <v>97</v>
      </c>
      <c r="C21" s="324" t="s">
        <v>120</v>
      </c>
      <c r="D21" s="324" t="s">
        <v>121</v>
      </c>
      <c r="E21" s="330" t="s">
        <v>122</v>
      </c>
      <c r="F21" s="330" t="s">
        <v>123</v>
      </c>
      <c r="G21" s="324" t="s">
        <v>126</v>
      </c>
      <c r="H21" s="324" t="s">
        <v>124</v>
      </c>
      <c r="I21" s="326" t="s">
        <v>125</v>
      </c>
    </row>
    <row r="22" spans="2:9" ht="21.75" customHeight="1" thickBot="1">
      <c r="B22" s="329"/>
      <c r="C22" s="325"/>
      <c r="D22" s="325"/>
      <c r="E22" s="331"/>
      <c r="F22" s="331"/>
      <c r="G22" s="325"/>
      <c r="H22" s="325"/>
      <c r="I22" s="327"/>
    </row>
    <row r="23" spans="2:9" ht="16.5" thickTop="1">
      <c r="B23" s="189" t="s">
        <v>230</v>
      </c>
      <c r="C23" s="96">
        <v>12</v>
      </c>
      <c r="D23" s="96" t="s">
        <v>127</v>
      </c>
      <c r="E23" s="110">
        <v>1953</v>
      </c>
      <c r="F23" s="110">
        <v>2463</v>
      </c>
      <c r="G23" s="111">
        <f>IF(F23&gt;E23,F23-E23,F23-E23+10000)</f>
        <v>510</v>
      </c>
      <c r="H23" s="112" t="str">
        <f>IF(C23*$E$17+G23*$F$17&lt;C23*$E$18+G23*$F$18,"B","BS")</f>
        <v>BS</v>
      </c>
      <c r="I23" s="120" t="str">
        <f>IF(H23&lt;&gt;D23,"zmeniť sadzbu"," ")</f>
        <v> </v>
      </c>
    </row>
    <row r="24" spans="2:9" ht="15.75">
      <c r="B24" s="190" t="s">
        <v>131</v>
      </c>
      <c r="C24" s="96">
        <v>12</v>
      </c>
      <c r="D24" s="99" t="s">
        <v>20</v>
      </c>
      <c r="E24" s="113">
        <v>1214</v>
      </c>
      <c r="F24" s="113">
        <v>2712</v>
      </c>
      <c r="G24" s="111">
        <f aca="true" t="shared" si="0" ref="G24:G37">IF(F24&gt;E24,F24-E24,F24-E24+10000)</f>
        <v>1498</v>
      </c>
      <c r="H24" s="112" t="str">
        <f aca="true" t="shared" si="1" ref="H24:H37">IF(C24*$E$17+G24*$F$17&lt;C24*$E$18+G24*$F$18,"B","BS")</f>
        <v>B</v>
      </c>
      <c r="I24" s="120" t="str">
        <f aca="true" t="shared" si="2" ref="I24:I37">IF(H24&lt;&gt;D24,"zmeniť sadzbu"," ")</f>
        <v> </v>
      </c>
    </row>
    <row r="25" spans="2:9" ht="15.75">
      <c r="B25" s="190" t="s">
        <v>132</v>
      </c>
      <c r="C25" s="96">
        <v>12</v>
      </c>
      <c r="D25" s="99" t="s">
        <v>127</v>
      </c>
      <c r="E25" s="113">
        <v>2453</v>
      </c>
      <c r="F25" s="113">
        <v>2615</v>
      </c>
      <c r="G25" s="111">
        <f t="shared" si="0"/>
        <v>162</v>
      </c>
      <c r="H25" s="112" t="str">
        <f t="shared" si="1"/>
        <v>BS</v>
      </c>
      <c r="I25" s="120" t="str">
        <f t="shared" si="2"/>
        <v> </v>
      </c>
    </row>
    <row r="26" spans="2:9" ht="15.75">
      <c r="B26" s="190" t="s">
        <v>133</v>
      </c>
      <c r="C26" s="96">
        <v>12</v>
      </c>
      <c r="D26" s="99" t="s">
        <v>20</v>
      </c>
      <c r="E26" s="113">
        <v>9812</v>
      </c>
      <c r="F26" s="113">
        <v>194</v>
      </c>
      <c r="G26" s="111">
        <f t="shared" si="0"/>
        <v>382</v>
      </c>
      <c r="H26" s="112" t="str">
        <f t="shared" si="1"/>
        <v>BS</v>
      </c>
      <c r="I26" s="120" t="str">
        <f t="shared" si="2"/>
        <v>zmeniť sadzbu</v>
      </c>
    </row>
    <row r="27" spans="2:9" ht="15.75">
      <c r="B27" s="190" t="s">
        <v>134</v>
      </c>
      <c r="C27" s="96">
        <v>12</v>
      </c>
      <c r="D27" s="99" t="s">
        <v>20</v>
      </c>
      <c r="E27" s="113">
        <v>5487</v>
      </c>
      <c r="F27" s="113">
        <v>7012</v>
      </c>
      <c r="G27" s="111">
        <f t="shared" si="0"/>
        <v>1525</v>
      </c>
      <c r="H27" s="112" t="str">
        <f t="shared" si="1"/>
        <v>B</v>
      </c>
      <c r="I27" s="120" t="str">
        <f t="shared" si="2"/>
        <v> </v>
      </c>
    </row>
    <row r="28" spans="2:9" ht="15.75">
      <c r="B28" s="190" t="s">
        <v>135</v>
      </c>
      <c r="C28" s="96">
        <v>12</v>
      </c>
      <c r="D28" s="99" t="s">
        <v>20</v>
      </c>
      <c r="E28" s="113">
        <v>3987</v>
      </c>
      <c r="F28" s="113">
        <v>4789</v>
      </c>
      <c r="G28" s="111">
        <f t="shared" si="0"/>
        <v>802</v>
      </c>
      <c r="H28" s="112" t="str">
        <f t="shared" si="1"/>
        <v>BS</v>
      </c>
      <c r="I28" s="120" t="str">
        <f t="shared" si="2"/>
        <v>zmeniť sadzbu</v>
      </c>
    </row>
    <row r="29" spans="2:9" ht="15.75">
      <c r="B29" s="190" t="s">
        <v>136</v>
      </c>
      <c r="C29" s="96">
        <v>12</v>
      </c>
      <c r="D29" s="99" t="s">
        <v>127</v>
      </c>
      <c r="E29" s="113">
        <v>154</v>
      </c>
      <c r="F29" s="113">
        <v>1002</v>
      </c>
      <c r="G29" s="111">
        <f t="shared" si="0"/>
        <v>848</v>
      </c>
      <c r="H29" s="112" t="str">
        <f t="shared" si="1"/>
        <v>BS</v>
      </c>
      <c r="I29" s="120" t="str">
        <f t="shared" si="2"/>
        <v> </v>
      </c>
    </row>
    <row r="30" spans="2:9" ht="15.75">
      <c r="B30" s="190" t="s">
        <v>137</v>
      </c>
      <c r="C30" s="96">
        <v>12</v>
      </c>
      <c r="D30" s="99" t="s">
        <v>127</v>
      </c>
      <c r="E30" s="113">
        <v>7456</v>
      </c>
      <c r="F30" s="113">
        <v>8111</v>
      </c>
      <c r="G30" s="111">
        <f t="shared" si="0"/>
        <v>655</v>
      </c>
      <c r="H30" s="112" t="str">
        <f t="shared" si="1"/>
        <v>BS</v>
      </c>
      <c r="I30" s="120" t="str">
        <f t="shared" si="2"/>
        <v> </v>
      </c>
    </row>
    <row r="31" spans="2:9" ht="15.75">
      <c r="B31" s="190" t="s">
        <v>138</v>
      </c>
      <c r="C31" s="96">
        <v>12</v>
      </c>
      <c r="D31" s="99" t="s">
        <v>20</v>
      </c>
      <c r="E31" s="113">
        <v>8301</v>
      </c>
      <c r="F31" s="113">
        <v>12</v>
      </c>
      <c r="G31" s="111">
        <f t="shared" si="0"/>
        <v>1711</v>
      </c>
      <c r="H31" s="112" t="str">
        <f t="shared" si="1"/>
        <v>B</v>
      </c>
      <c r="I31" s="120" t="str">
        <f t="shared" si="2"/>
        <v> </v>
      </c>
    </row>
    <row r="32" spans="2:9" ht="15.75">
      <c r="B32" s="190" t="s">
        <v>139</v>
      </c>
      <c r="C32" s="96">
        <v>12</v>
      </c>
      <c r="D32" s="99" t="s">
        <v>20</v>
      </c>
      <c r="E32" s="113">
        <v>1235</v>
      </c>
      <c r="F32" s="113">
        <v>2874</v>
      </c>
      <c r="G32" s="111">
        <f t="shared" si="0"/>
        <v>1639</v>
      </c>
      <c r="H32" s="112" t="str">
        <f t="shared" si="1"/>
        <v>B</v>
      </c>
      <c r="I32" s="120" t="str">
        <f t="shared" si="2"/>
        <v> </v>
      </c>
    </row>
    <row r="33" spans="2:9" ht="15.75">
      <c r="B33" s="190" t="s">
        <v>143</v>
      </c>
      <c r="C33" s="96">
        <v>12</v>
      </c>
      <c r="D33" s="99" t="s">
        <v>20</v>
      </c>
      <c r="E33" s="113">
        <v>5697</v>
      </c>
      <c r="F33" s="113">
        <v>6987</v>
      </c>
      <c r="G33" s="111">
        <f t="shared" si="0"/>
        <v>1290</v>
      </c>
      <c r="H33" s="112" t="str">
        <f t="shared" si="1"/>
        <v>B</v>
      </c>
      <c r="I33" s="120" t="str">
        <f t="shared" si="2"/>
        <v> </v>
      </c>
    </row>
    <row r="34" spans="2:9" ht="15.75">
      <c r="B34" s="190" t="s">
        <v>144</v>
      </c>
      <c r="C34" s="96">
        <v>12</v>
      </c>
      <c r="D34" s="99" t="s">
        <v>127</v>
      </c>
      <c r="E34" s="113">
        <v>3806</v>
      </c>
      <c r="F34" s="113">
        <v>3988</v>
      </c>
      <c r="G34" s="111">
        <f t="shared" si="0"/>
        <v>182</v>
      </c>
      <c r="H34" s="112" t="str">
        <f t="shared" si="1"/>
        <v>BS</v>
      </c>
      <c r="I34" s="120" t="str">
        <f t="shared" si="2"/>
        <v> </v>
      </c>
    </row>
    <row r="35" spans="2:9" ht="15.75">
      <c r="B35" s="190" t="s">
        <v>145</v>
      </c>
      <c r="C35" s="96">
        <v>12</v>
      </c>
      <c r="D35" s="99" t="s">
        <v>127</v>
      </c>
      <c r="E35" s="113">
        <v>5896</v>
      </c>
      <c r="F35" s="113">
        <v>7002</v>
      </c>
      <c r="G35" s="111">
        <f t="shared" si="0"/>
        <v>1106</v>
      </c>
      <c r="H35" s="112" t="str">
        <f t="shared" si="1"/>
        <v>B</v>
      </c>
      <c r="I35" s="120" t="str">
        <f t="shared" si="2"/>
        <v>zmeniť sadzbu</v>
      </c>
    </row>
    <row r="36" spans="2:9" ht="15.75">
      <c r="B36" s="190" t="s">
        <v>146</v>
      </c>
      <c r="C36" s="96">
        <v>12</v>
      </c>
      <c r="D36" s="99" t="s">
        <v>20</v>
      </c>
      <c r="E36" s="113">
        <v>6872</v>
      </c>
      <c r="F36" s="113">
        <v>7994</v>
      </c>
      <c r="G36" s="111">
        <f t="shared" si="0"/>
        <v>1122</v>
      </c>
      <c r="H36" s="112" t="str">
        <f t="shared" si="1"/>
        <v>B</v>
      </c>
      <c r="I36" s="120" t="str">
        <f t="shared" si="2"/>
        <v> </v>
      </c>
    </row>
    <row r="37" spans="2:9" ht="16.5" thickBot="1">
      <c r="B37" s="191" t="s">
        <v>147</v>
      </c>
      <c r="C37" s="121">
        <v>12</v>
      </c>
      <c r="D37" s="121" t="s">
        <v>127</v>
      </c>
      <c r="E37" s="122">
        <v>8009</v>
      </c>
      <c r="F37" s="122">
        <v>142</v>
      </c>
      <c r="G37" s="123">
        <f t="shared" si="0"/>
        <v>2133</v>
      </c>
      <c r="H37" s="124" t="str">
        <f t="shared" si="1"/>
        <v>B</v>
      </c>
      <c r="I37" s="125" t="str">
        <f t="shared" si="2"/>
        <v>zmeniť sadzbu</v>
      </c>
    </row>
    <row r="38" ht="15" thickTop="1"/>
  </sheetData>
  <mergeCells count="11">
    <mergeCell ref="G21:G22"/>
    <mergeCell ref="H21:H22"/>
    <mergeCell ref="I21:I22"/>
    <mergeCell ref="D15:D16"/>
    <mergeCell ref="E15:E16"/>
    <mergeCell ref="F15:F16"/>
    <mergeCell ref="F21:F22"/>
    <mergeCell ref="B21:B22"/>
    <mergeCell ref="C21:C22"/>
    <mergeCell ref="D21:D22"/>
    <mergeCell ref="E21:E2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showGridLines="0" workbookViewId="0" topLeftCell="A1">
      <selection activeCell="J31" sqref="J31"/>
    </sheetView>
  </sheetViews>
  <sheetFormatPr defaultColWidth="8.796875" defaultRowHeight="15"/>
  <cols>
    <col min="1" max="1" width="4.59765625" style="0" customWidth="1"/>
  </cols>
  <sheetData>
    <row r="1" ht="13.5" customHeight="1"/>
    <row r="2" ht="12.75" customHeight="1">
      <c r="B2" s="46" t="s">
        <v>181</v>
      </c>
    </row>
    <row r="3" ht="12.75" customHeight="1">
      <c r="B3" s="46" t="s">
        <v>220</v>
      </c>
    </row>
    <row r="4" ht="12.75" customHeight="1">
      <c r="B4" s="46" t="s">
        <v>221</v>
      </c>
    </row>
    <row r="5" ht="12.75" customHeight="1">
      <c r="B5" s="47" t="s">
        <v>168</v>
      </c>
    </row>
    <row r="6" ht="12.75" customHeight="1">
      <c r="B6" s="47" t="s">
        <v>177</v>
      </c>
    </row>
    <row r="7" ht="12.75" customHeight="1">
      <c r="B7" s="47" t="s">
        <v>222</v>
      </c>
    </row>
    <row r="8" ht="12.75" customHeight="1">
      <c r="B8" s="193" t="s">
        <v>180</v>
      </c>
    </row>
    <row r="9" ht="12.75" customHeight="1">
      <c r="B9" s="193" t="s">
        <v>140</v>
      </c>
    </row>
    <row r="10" ht="12.75" customHeight="1">
      <c r="B10" s="193" t="s">
        <v>178</v>
      </c>
    </row>
    <row r="11" ht="12.75" customHeight="1">
      <c r="B11" s="193" t="s">
        <v>179</v>
      </c>
    </row>
    <row r="12" ht="14.25" customHeight="1"/>
    <row r="13" ht="13.5" customHeight="1" hidden="1"/>
    <row r="14" ht="15.75" thickBot="1"/>
    <row r="15" spans="2:5" ht="16.5" thickTop="1">
      <c r="B15" s="48">
        <v>1</v>
      </c>
      <c r="C15" s="49"/>
      <c r="D15" s="50"/>
      <c r="E15" s="51"/>
    </row>
    <row r="16" spans="2:5" ht="15.75">
      <c r="B16" s="52">
        <v>2</v>
      </c>
      <c r="C16" s="53"/>
      <c r="D16" s="54"/>
      <c r="E16" s="55"/>
    </row>
    <row r="17" spans="2:5" ht="15.75">
      <c r="B17" s="52">
        <v>-2</v>
      </c>
      <c r="C17" s="53"/>
      <c r="D17" s="54"/>
      <c r="E17" s="55"/>
    </row>
    <row r="18" spans="2:5" ht="15.75">
      <c r="B18" s="52">
        <v>-7</v>
      </c>
      <c r="C18" s="53"/>
      <c r="D18" s="54"/>
      <c r="E18" s="55"/>
    </row>
    <row r="19" spans="2:5" ht="15.75">
      <c r="B19" s="52">
        <v>8</v>
      </c>
      <c r="C19" s="53"/>
      <c r="D19" s="54"/>
      <c r="E19" s="55"/>
    </row>
    <row r="20" spans="2:5" ht="15.75">
      <c r="B20" s="52">
        <v>7</v>
      </c>
      <c r="C20" s="53"/>
      <c r="D20" s="54"/>
      <c r="E20" s="55"/>
    </row>
    <row r="21" spans="2:5" ht="16.5" thickBot="1">
      <c r="B21" s="56">
        <v>0</v>
      </c>
      <c r="C21" s="57"/>
      <c r="D21" s="58"/>
      <c r="E21" s="59"/>
    </row>
    <row r="22" ht="15.75" thickTop="1"/>
  </sheetData>
  <printOptions/>
  <pageMargins left="0.75" right="0.75" top="1" bottom="1" header="0.4921259845" footer="0.4921259845"/>
  <pageSetup horizontalDpi="180" verticalDpi="18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workbookViewId="0" topLeftCell="A1">
      <selection activeCell="B30" sqref="B30"/>
    </sheetView>
  </sheetViews>
  <sheetFormatPr defaultColWidth="8.796875" defaultRowHeight="15"/>
  <cols>
    <col min="1" max="1" width="4.3984375" style="0" customWidth="1"/>
    <col min="7" max="9" width="6.796875" style="0" customWidth="1"/>
  </cols>
  <sheetData>
    <row r="2" ht="15.75">
      <c r="B2" s="60" t="s">
        <v>54</v>
      </c>
    </row>
    <row r="3" ht="15.75">
      <c r="B3" s="60" t="s">
        <v>52</v>
      </c>
    </row>
    <row r="4" ht="15.75">
      <c r="B4" s="60" t="s">
        <v>55</v>
      </c>
    </row>
    <row r="5" ht="15.75">
      <c r="B5" s="60" t="s">
        <v>53</v>
      </c>
    </row>
    <row r="6" ht="15.75">
      <c r="B6" s="60" t="s">
        <v>236</v>
      </c>
    </row>
    <row r="7" ht="15.75">
      <c r="B7" s="60" t="s">
        <v>237</v>
      </c>
    </row>
    <row r="8" ht="15.75">
      <c r="B8" s="60" t="s">
        <v>238</v>
      </c>
    </row>
    <row r="9" ht="15.75">
      <c r="B9" s="60" t="s">
        <v>239</v>
      </c>
    </row>
    <row r="12" ht="15.75" thickBot="1"/>
    <row r="13" spans="2:9" ht="16.5" thickTop="1">
      <c r="B13" s="61">
        <v>2</v>
      </c>
      <c r="C13" s="62">
        <v>-5</v>
      </c>
      <c r="D13" s="62">
        <v>6</v>
      </c>
      <c r="E13" s="62">
        <v>-2</v>
      </c>
      <c r="F13" s="62">
        <v>-7</v>
      </c>
      <c r="G13" s="63"/>
      <c r="H13" s="64"/>
      <c r="I13" s="65"/>
    </row>
    <row r="14" spans="2:9" ht="15.75">
      <c r="B14" s="66">
        <v>2</v>
      </c>
      <c r="C14" s="67">
        <v>8</v>
      </c>
      <c r="D14" s="67">
        <v>-1</v>
      </c>
      <c r="E14" s="67">
        <v>5</v>
      </c>
      <c r="F14" s="67">
        <v>2</v>
      </c>
      <c r="G14" s="68"/>
      <c r="H14" s="69"/>
      <c r="I14" s="70"/>
    </row>
    <row r="15" spans="2:9" ht="15.75">
      <c r="B15" s="66">
        <v>9</v>
      </c>
      <c r="C15" s="67">
        <v>-3</v>
      </c>
      <c r="D15" s="67">
        <v>8</v>
      </c>
      <c r="E15" s="67">
        <v>-1</v>
      </c>
      <c r="F15" s="67">
        <v>7</v>
      </c>
      <c r="G15" s="68"/>
      <c r="H15" s="69"/>
      <c r="I15" s="70"/>
    </row>
    <row r="16" spans="2:9" ht="15.75">
      <c r="B16" s="66">
        <v>0</v>
      </c>
      <c r="C16" s="67">
        <v>-1</v>
      </c>
      <c r="D16" s="67">
        <v>3</v>
      </c>
      <c r="E16" s="67">
        <v>2</v>
      </c>
      <c r="F16" s="67">
        <v>1</v>
      </c>
      <c r="G16" s="68"/>
      <c r="H16" s="69"/>
      <c r="I16" s="70"/>
    </row>
    <row r="17" spans="2:9" ht="16.5" thickBot="1">
      <c r="B17" s="71">
        <v>5</v>
      </c>
      <c r="C17" s="72">
        <v>-2</v>
      </c>
      <c r="D17" s="72">
        <v>-3</v>
      </c>
      <c r="E17" s="72">
        <v>-1</v>
      </c>
      <c r="F17" s="72">
        <v>1</v>
      </c>
      <c r="G17" s="73"/>
      <c r="H17" s="74"/>
      <c r="I17" s="75"/>
    </row>
    <row r="18" ht="15.75" thickTop="1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98"/>
  <sheetViews>
    <sheetView workbookViewId="0" topLeftCell="A1">
      <selection activeCell="I121" sqref="I121"/>
    </sheetView>
  </sheetViews>
  <sheetFormatPr defaultColWidth="8.796875" defaultRowHeight="15"/>
  <cols>
    <col min="1" max="1" width="4.59765625" style="76" customWidth="1"/>
    <col min="2" max="5" width="8.69921875" style="76" customWidth="1"/>
    <col min="6" max="6" width="2.8984375" style="76" customWidth="1"/>
    <col min="7" max="16384" width="8.69921875" style="76" customWidth="1"/>
  </cols>
  <sheetData>
    <row r="1" s="239" customFormat="1" ht="15" customHeight="1"/>
    <row r="2" spans="1:2" s="239" customFormat="1" ht="15.75">
      <c r="A2" s="272"/>
      <c r="B2" s="240" t="s">
        <v>315</v>
      </c>
    </row>
    <row r="3" spans="1:2" s="239" customFormat="1" ht="15.75">
      <c r="A3" s="272"/>
      <c r="B3" s="240" t="s">
        <v>186</v>
      </c>
    </row>
    <row r="4" spans="1:2" s="239" customFormat="1" ht="15.75">
      <c r="A4" s="272"/>
      <c r="B4" s="240" t="s">
        <v>187</v>
      </c>
    </row>
    <row r="5" spans="1:2" s="239" customFormat="1" ht="15.75">
      <c r="A5" s="272"/>
      <c r="B5" s="240" t="s">
        <v>235</v>
      </c>
    </row>
    <row r="6" s="241" customFormat="1" ht="16.5" thickBot="1">
      <c r="B6" s="242"/>
    </row>
    <row r="8" s="239" customFormat="1" ht="15.75">
      <c r="B8" s="243" t="s">
        <v>265</v>
      </c>
    </row>
    <row r="9" s="239" customFormat="1" ht="15.75">
      <c r="B9" s="244" t="s">
        <v>268</v>
      </c>
    </row>
    <row r="10" s="239" customFormat="1" ht="15.75">
      <c r="B10" s="244" t="s">
        <v>199</v>
      </c>
    </row>
    <row r="11" s="239" customFormat="1" ht="15.75">
      <c r="B11" s="244" t="s">
        <v>198</v>
      </c>
    </row>
    <row r="12" spans="8:17" s="239" customFormat="1" ht="16.5" thickBot="1">
      <c r="H12" s="221" t="s">
        <v>266</v>
      </c>
      <c r="I12" s="245"/>
      <c r="J12" s="245"/>
      <c r="K12" s="245"/>
      <c r="N12" s="250" t="s">
        <v>276</v>
      </c>
      <c r="O12" s="251"/>
      <c r="P12" s="245"/>
      <c r="Q12" s="245"/>
    </row>
    <row r="13" spans="8:17" ht="16.5" thickBot="1">
      <c r="H13" s="222"/>
      <c r="I13" s="222"/>
      <c r="J13" s="222"/>
      <c r="K13" s="222"/>
      <c r="N13" s="222"/>
      <c r="O13" s="222"/>
      <c r="P13" s="222"/>
      <c r="Q13" s="222"/>
    </row>
    <row r="14" spans="2:17" ht="16.5" thickTop="1">
      <c r="B14" s="223" t="s">
        <v>188</v>
      </c>
      <c r="C14" s="224" t="s">
        <v>189</v>
      </c>
      <c r="D14" s="224" t="s">
        <v>190</v>
      </c>
      <c r="E14" s="225" t="s">
        <v>223</v>
      </c>
      <c r="H14" s="53" t="s">
        <v>188</v>
      </c>
      <c r="I14" s="53" t="s">
        <v>189</v>
      </c>
      <c r="J14" s="53" t="s">
        <v>190</v>
      </c>
      <c r="K14" s="53" t="s">
        <v>223</v>
      </c>
      <c r="N14" s="53" t="s">
        <v>188</v>
      </c>
      <c r="O14" s="53" t="s">
        <v>189</v>
      </c>
      <c r="P14" s="53" t="s">
        <v>190</v>
      </c>
      <c r="Q14" s="53" t="s">
        <v>223</v>
      </c>
    </row>
    <row r="15" spans="2:17" ht="15.75">
      <c r="B15" s="226" t="s">
        <v>191</v>
      </c>
      <c r="C15" s="234">
        <v>10</v>
      </c>
      <c r="D15" s="234">
        <v>10</v>
      </c>
      <c r="E15" s="235"/>
      <c r="H15" s="53" t="s">
        <v>191</v>
      </c>
      <c r="I15" s="232">
        <v>10</v>
      </c>
      <c r="J15" s="232">
        <v>10</v>
      </c>
      <c r="K15" s="232" t="s">
        <v>190</v>
      </c>
      <c r="N15" s="53" t="s">
        <v>191</v>
      </c>
      <c r="O15" s="232">
        <v>10</v>
      </c>
      <c r="P15" s="232">
        <v>10</v>
      </c>
      <c r="Q15" s="232" t="str">
        <f>IF(O15&gt;P15,"Janko","Ferko")</f>
        <v>Ferko</v>
      </c>
    </row>
    <row r="16" spans="2:17" ht="15.75">
      <c r="B16" s="226" t="s">
        <v>192</v>
      </c>
      <c r="C16" s="234">
        <v>15</v>
      </c>
      <c r="D16" s="234">
        <v>0</v>
      </c>
      <c r="E16" s="235"/>
      <c r="H16" s="53" t="s">
        <v>192</v>
      </c>
      <c r="I16" s="232">
        <v>15</v>
      </c>
      <c r="J16" s="232">
        <v>0</v>
      </c>
      <c r="K16" s="232" t="s">
        <v>189</v>
      </c>
      <c r="N16" s="53" t="s">
        <v>192</v>
      </c>
      <c r="O16" s="232">
        <v>15</v>
      </c>
      <c r="P16" s="232">
        <v>0</v>
      </c>
      <c r="Q16" s="232" t="str">
        <f aca="true" t="shared" si="0" ref="Q16:Q21">IF(O16&gt;P16,"Janko","Ferko")</f>
        <v>Janko</v>
      </c>
    </row>
    <row r="17" spans="2:17" ht="15.75">
      <c r="B17" s="226" t="s">
        <v>193</v>
      </c>
      <c r="C17" s="234">
        <v>23</v>
      </c>
      <c r="D17" s="234">
        <v>23</v>
      </c>
      <c r="E17" s="235"/>
      <c r="H17" s="53" t="s">
        <v>193</v>
      </c>
      <c r="I17" s="232">
        <v>23</v>
      </c>
      <c r="J17" s="232">
        <v>23</v>
      </c>
      <c r="K17" s="232" t="s">
        <v>190</v>
      </c>
      <c r="N17" s="53" t="s">
        <v>193</v>
      </c>
      <c r="O17" s="232">
        <v>23</v>
      </c>
      <c r="P17" s="232">
        <v>23</v>
      </c>
      <c r="Q17" s="232" t="str">
        <f t="shared" si="0"/>
        <v>Ferko</v>
      </c>
    </row>
    <row r="18" spans="2:17" ht="15.75">
      <c r="B18" s="226" t="s">
        <v>194</v>
      </c>
      <c r="C18" s="234">
        <v>17</v>
      </c>
      <c r="D18" s="234">
        <v>12</v>
      </c>
      <c r="E18" s="235"/>
      <c r="H18" s="53" t="s">
        <v>194</v>
      </c>
      <c r="I18" s="232">
        <v>17</v>
      </c>
      <c r="J18" s="232">
        <v>12</v>
      </c>
      <c r="K18" s="232" t="s">
        <v>189</v>
      </c>
      <c r="N18" s="53" t="s">
        <v>194</v>
      </c>
      <c r="O18" s="232">
        <v>17</v>
      </c>
      <c r="P18" s="232">
        <v>12</v>
      </c>
      <c r="Q18" s="232" t="str">
        <f t="shared" si="0"/>
        <v>Janko</v>
      </c>
    </row>
    <row r="19" spans="2:17" ht="15.75">
      <c r="B19" s="226" t="s">
        <v>195</v>
      </c>
      <c r="C19" s="234">
        <v>8</v>
      </c>
      <c r="D19" s="234">
        <v>27</v>
      </c>
      <c r="E19" s="235"/>
      <c r="H19" s="53" t="s">
        <v>195</v>
      </c>
      <c r="I19" s="232">
        <v>8</v>
      </c>
      <c r="J19" s="232">
        <v>27</v>
      </c>
      <c r="K19" s="232" t="s">
        <v>190</v>
      </c>
      <c r="N19" s="53" t="s">
        <v>195</v>
      </c>
      <c r="O19" s="232">
        <v>8</v>
      </c>
      <c r="P19" s="232">
        <v>27</v>
      </c>
      <c r="Q19" s="232" t="str">
        <f t="shared" si="0"/>
        <v>Ferko</v>
      </c>
    </row>
    <row r="20" spans="2:17" ht="15.75">
      <c r="B20" s="226" t="s">
        <v>196</v>
      </c>
      <c r="C20" s="234">
        <v>25</v>
      </c>
      <c r="D20" s="234">
        <v>45</v>
      </c>
      <c r="E20" s="235"/>
      <c r="H20" s="53" t="s">
        <v>196</v>
      </c>
      <c r="I20" s="232">
        <v>25</v>
      </c>
      <c r="J20" s="232">
        <v>45</v>
      </c>
      <c r="K20" s="232" t="s">
        <v>190</v>
      </c>
      <c r="N20" s="53" t="s">
        <v>196</v>
      </c>
      <c r="O20" s="232">
        <v>25</v>
      </c>
      <c r="P20" s="232">
        <v>45</v>
      </c>
      <c r="Q20" s="232" t="str">
        <f t="shared" si="0"/>
        <v>Ferko</v>
      </c>
    </row>
    <row r="21" spans="2:17" ht="16.5" thickBot="1">
      <c r="B21" s="229" t="s">
        <v>197</v>
      </c>
      <c r="C21" s="236">
        <v>19</v>
      </c>
      <c r="D21" s="236">
        <v>12</v>
      </c>
      <c r="E21" s="237"/>
      <c r="H21" s="221" t="s">
        <v>197</v>
      </c>
      <c r="I21" s="233">
        <v>19</v>
      </c>
      <c r="J21" s="233">
        <v>12</v>
      </c>
      <c r="K21" s="233" t="s">
        <v>189</v>
      </c>
      <c r="N21" s="221" t="s">
        <v>197</v>
      </c>
      <c r="O21" s="233">
        <v>19</v>
      </c>
      <c r="P21" s="233">
        <v>12</v>
      </c>
      <c r="Q21" s="233" t="str">
        <f t="shared" si="0"/>
        <v>Janko</v>
      </c>
    </row>
    <row r="22" s="220" customFormat="1" ht="17.25" thickBot="1" thickTop="1"/>
    <row r="23" s="246" customFormat="1" ht="15.75"/>
    <row r="24" s="239" customFormat="1" ht="15.75">
      <c r="B24" s="243" t="s">
        <v>267</v>
      </c>
    </row>
    <row r="25" s="239" customFormat="1" ht="15.75">
      <c r="B25" s="244" t="s">
        <v>240</v>
      </c>
    </row>
    <row r="26" s="239" customFormat="1" ht="15.75">
      <c r="B26" s="244" t="s">
        <v>241</v>
      </c>
    </row>
    <row r="27" s="239" customFormat="1" ht="15.75">
      <c r="B27" s="244" t="s">
        <v>242</v>
      </c>
    </row>
    <row r="28" spans="8:17" s="239" customFormat="1" ht="16.5" thickBot="1">
      <c r="H28" s="221" t="s">
        <v>266</v>
      </c>
      <c r="I28" s="245"/>
      <c r="J28" s="245"/>
      <c r="K28" s="245"/>
      <c r="N28" s="250" t="s">
        <v>276</v>
      </c>
      <c r="O28" s="251"/>
      <c r="P28" s="245"/>
      <c r="Q28" s="245"/>
    </row>
    <row r="29" spans="8:17" ht="16.5" thickBot="1">
      <c r="H29" s="222"/>
      <c r="I29" s="222"/>
      <c r="J29" s="222"/>
      <c r="K29" s="222"/>
      <c r="N29" s="222"/>
      <c r="O29" s="222"/>
      <c r="P29" s="222"/>
      <c r="Q29" s="222"/>
    </row>
    <row r="30" spans="2:17" ht="16.5" thickTop="1">
      <c r="B30" s="223" t="s">
        <v>188</v>
      </c>
      <c r="C30" s="224" t="s">
        <v>189</v>
      </c>
      <c r="D30" s="224" t="s">
        <v>190</v>
      </c>
      <c r="E30" s="225" t="s">
        <v>223</v>
      </c>
      <c r="H30" s="53" t="s">
        <v>188</v>
      </c>
      <c r="I30" s="53" t="s">
        <v>189</v>
      </c>
      <c r="J30" s="53" t="s">
        <v>190</v>
      </c>
      <c r="K30" s="53" t="s">
        <v>223</v>
      </c>
      <c r="N30" s="53" t="s">
        <v>188</v>
      </c>
      <c r="O30" s="53" t="s">
        <v>189</v>
      </c>
      <c r="P30" s="53" t="s">
        <v>190</v>
      </c>
      <c r="Q30" s="53" t="s">
        <v>223</v>
      </c>
    </row>
    <row r="31" spans="2:17" ht="15.75">
      <c r="B31" s="226" t="s">
        <v>191</v>
      </c>
      <c r="C31" s="234">
        <v>10</v>
      </c>
      <c r="D31" s="234">
        <v>10</v>
      </c>
      <c r="E31" s="235"/>
      <c r="H31" s="53" t="s">
        <v>191</v>
      </c>
      <c r="I31" s="232">
        <v>10</v>
      </c>
      <c r="J31" s="232">
        <v>10</v>
      </c>
      <c r="K31" s="232" t="s">
        <v>200</v>
      </c>
      <c r="N31" s="53" t="s">
        <v>191</v>
      </c>
      <c r="O31" s="232">
        <v>10</v>
      </c>
      <c r="P31" s="232">
        <v>10</v>
      </c>
      <c r="Q31" s="232" t="str">
        <f>IF(O31&gt;P31,"Janko",IF(P31&gt;O31,"Ferko","obaja"))</f>
        <v>obaja</v>
      </c>
    </row>
    <row r="32" spans="2:17" ht="15.75">
      <c r="B32" s="226" t="s">
        <v>192</v>
      </c>
      <c r="C32" s="234">
        <v>15</v>
      </c>
      <c r="D32" s="234">
        <v>0</v>
      </c>
      <c r="E32" s="235"/>
      <c r="H32" s="53" t="s">
        <v>192</v>
      </c>
      <c r="I32" s="232">
        <v>15</v>
      </c>
      <c r="J32" s="232">
        <v>0</v>
      </c>
      <c r="K32" s="232" t="s">
        <v>189</v>
      </c>
      <c r="N32" s="53" t="s">
        <v>192</v>
      </c>
      <c r="O32" s="232">
        <v>15</v>
      </c>
      <c r="P32" s="232">
        <v>0</v>
      </c>
      <c r="Q32" s="232" t="str">
        <f aca="true" t="shared" si="1" ref="Q32:Q37">IF(O32&gt;P32,"Janko",IF(P32&gt;O32,"Ferko","obaja"))</f>
        <v>Janko</v>
      </c>
    </row>
    <row r="33" spans="2:17" ht="15.75">
      <c r="B33" s="226" t="s">
        <v>193</v>
      </c>
      <c r="C33" s="234">
        <v>23</v>
      </c>
      <c r="D33" s="234">
        <v>23</v>
      </c>
      <c r="E33" s="235"/>
      <c r="H33" s="53" t="s">
        <v>193</v>
      </c>
      <c r="I33" s="232">
        <v>23</v>
      </c>
      <c r="J33" s="232">
        <v>23</v>
      </c>
      <c r="K33" s="232" t="s">
        <v>200</v>
      </c>
      <c r="N33" s="53" t="s">
        <v>193</v>
      </c>
      <c r="O33" s="232">
        <v>23</v>
      </c>
      <c r="P33" s="232">
        <v>23</v>
      </c>
      <c r="Q33" s="232" t="str">
        <f t="shared" si="1"/>
        <v>obaja</v>
      </c>
    </row>
    <row r="34" spans="2:17" ht="15.75">
      <c r="B34" s="226" t="s">
        <v>194</v>
      </c>
      <c r="C34" s="234">
        <v>17</v>
      </c>
      <c r="D34" s="234">
        <v>12</v>
      </c>
      <c r="E34" s="235"/>
      <c r="H34" s="53" t="s">
        <v>194</v>
      </c>
      <c r="I34" s="232">
        <v>17</v>
      </c>
      <c r="J34" s="232">
        <v>12</v>
      </c>
      <c r="K34" s="232" t="s">
        <v>189</v>
      </c>
      <c r="N34" s="53" t="s">
        <v>194</v>
      </c>
      <c r="O34" s="232">
        <v>17</v>
      </c>
      <c r="P34" s="232">
        <v>12</v>
      </c>
      <c r="Q34" s="232" t="str">
        <f t="shared" si="1"/>
        <v>Janko</v>
      </c>
    </row>
    <row r="35" spans="2:17" ht="15.75">
      <c r="B35" s="226" t="s">
        <v>195</v>
      </c>
      <c r="C35" s="234">
        <v>8</v>
      </c>
      <c r="D35" s="234">
        <v>27</v>
      </c>
      <c r="E35" s="235"/>
      <c r="H35" s="53" t="s">
        <v>195</v>
      </c>
      <c r="I35" s="232">
        <v>8</v>
      </c>
      <c r="J35" s="232">
        <v>27</v>
      </c>
      <c r="K35" s="232" t="s">
        <v>190</v>
      </c>
      <c r="N35" s="53" t="s">
        <v>195</v>
      </c>
      <c r="O35" s="232">
        <v>8</v>
      </c>
      <c r="P35" s="232">
        <v>27</v>
      </c>
      <c r="Q35" s="232" t="str">
        <f t="shared" si="1"/>
        <v>Ferko</v>
      </c>
    </row>
    <row r="36" spans="2:17" ht="15.75">
      <c r="B36" s="226" t="s">
        <v>196</v>
      </c>
      <c r="C36" s="234">
        <v>25</v>
      </c>
      <c r="D36" s="234">
        <v>45</v>
      </c>
      <c r="E36" s="235"/>
      <c r="H36" s="53" t="s">
        <v>196</v>
      </c>
      <c r="I36" s="232">
        <v>25</v>
      </c>
      <c r="J36" s="232">
        <v>45</v>
      </c>
      <c r="K36" s="232" t="s">
        <v>190</v>
      </c>
      <c r="N36" s="53" t="s">
        <v>196</v>
      </c>
      <c r="O36" s="232">
        <v>25</v>
      </c>
      <c r="P36" s="232">
        <v>45</v>
      </c>
      <c r="Q36" s="232" t="str">
        <f t="shared" si="1"/>
        <v>Ferko</v>
      </c>
    </row>
    <row r="37" spans="2:17" ht="16.5" thickBot="1">
      <c r="B37" s="229" t="s">
        <v>197</v>
      </c>
      <c r="C37" s="236">
        <v>19</v>
      </c>
      <c r="D37" s="236">
        <v>12</v>
      </c>
      <c r="E37" s="237"/>
      <c r="H37" s="221" t="s">
        <v>197</v>
      </c>
      <c r="I37" s="233">
        <v>19</v>
      </c>
      <c r="J37" s="233">
        <v>12</v>
      </c>
      <c r="K37" s="233" t="s">
        <v>189</v>
      </c>
      <c r="N37" s="221" t="s">
        <v>197</v>
      </c>
      <c r="O37" s="233">
        <v>19</v>
      </c>
      <c r="P37" s="233">
        <v>12</v>
      </c>
      <c r="Q37" s="233" t="str">
        <f t="shared" si="1"/>
        <v>Janko</v>
      </c>
    </row>
    <row r="38" s="220" customFormat="1" ht="17.25" thickBot="1" thickTop="1"/>
    <row r="39" s="247" customFormat="1" ht="15.75"/>
    <row r="40" s="239" customFormat="1" ht="15" customHeight="1">
      <c r="B40" s="243" t="s">
        <v>269</v>
      </c>
    </row>
    <row r="41" s="239" customFormat="1" ht="15.75">
      <c r="B41" s="244" t="s">
        <v>270</v>
      </c>
    </row>
    <row r="42" s="239" customFormat="1" ht="15.75">
      <c r="B42" s="244" t="s">
        <v>243</v>
      </c>
    </row>
    <row r="43" s="239" customFormat="1" ht="15.75">
      <c r="B43" s="244" t="s">
        <v>271</v>
      </c>
    </row>
    <row r="44" spans="8:17" s="239" customFormat="1" ht="16.5" thickBot="1">
      <c r="H44" s="221" t="s">
        <v>266</v>
      </c>
      <c r="I44" s="245"/>
      <c r="J44" s="245"/>
      <c r="K44" s="245"/>
      <c r="N44" s="250" t="s">
        <v>276</v>
      </c>
      <c r="O44" s="251"/>
      <c r="P44" s="245"/>
      <c r="Q44" s="245"/>
    </row>
    <row r="45" spans="8:17" ht="16.5" thickBot="1">
      <c r="H45" s="222"/>
      <c r="I45" s="222"/>
      <c r="J45" s="222"/>
      <c r="K45" s="222"/>
      <c r="N45" s="222"/>
      <c r="O45" s="222"/>
      <c r="P45" s="222"/>
      <c r="Q45" s="222"/>
    </row>
    <row r="46" spans="2:17" ht="16.5" thickTop="1">
      <c r="B46" s="223" t="s">
        <v>188</v>
      </c>
      <c r="C46" s="224" t="s">
        <v>189</v>
      </c>
      <c r="D46" s="224" t="s">
        <v>190</v>
      </c>
      <c r="E46" s="225" t="s">
        <v>223</v>
      </c>
      <c r="H46" s="53" t="s">
        <v>188</v>
      </c>
      <c r="I46" s="53" t="s">
        <v>189</v>
      </c>
      <c r="J46" s="53" t="s">
        <v>190</v>
      </c>
      <c r="K46" s="53" t="s">
        <v>223</v>
      </c>
      <c r="N46" s="53" t="s">
        <v>188</v>
      </c>
      <c r="O46" s="53" t="s">
        <v>189</v>
      </c>
      <c r="P46" s="53" t="s">
        <v>190</v>
      </c>
      <c r="Q46" s="53" t="s">
        <v>223</v>
      </c>
    </row>
    <row r="47" spans="2:17" ht="15.75">
      <c r="B47" s="226" t="s">
        <v>191</v>
      </c>
      <c r="C47" s="234">
        <v>10</v>
      </c>
      <c r="D47" s="234">
        <v>10</v>
      </c>
      <c r="E47" s="235"/>
      <c r="H47" s="53" t="s">
        <v>191</v>
      </c>
      <c r="I47" s="232">
        <v>10</v>
      </c>
      <c r="J47" s="232">
        <v>10</v>
      </c>
      <c r="K47" s="232"/>
      <c r="N47" s="53" t="s">
        <v>191</v>
      </c>
      <c r="O47" s="232">
        <v>10</v>
      </c>
      <c r="P47" s="232">
        <v>10</v>
      </c>
      <c r="Q47" s="232" t="str">
        <f>IF(O47&gt;P47,"Janko",IF(P47&gt;O47,"Ferko"," "))</f>
        <v> </v>
      </c>
    </row>
    <row r="48" spans="2:17" ht="15.75">
      <c r="B48" s="226" t="s">
        <v>192</v>
      </c>
      <c r="C48" s="234">
        <v>15</v>
      </c>
      <c r="D48" s="234">
        <v>0</v>
      </c>
      <c r="E48" s="235"/>
      <c r="H48" s="53" t="s">
        <v>192</v>
      </c>
      <c r="I48" s="232">
        <v>15</v>
      </c>
      <c r="J48" s="232">
        <v>0</v>
      </c>
      <c r="K48" s="232" t="s">
        <v>189</v>
      </c>
      <c r="N48" s="53" t="s">
        <v>192</v>
      </c>
      <c r="O48" s="232">
        <v>15</v>
      </c>
      <c r="P48" s="232">
        <v>0</v>
      </c>
      <c r="Q48" s="232" t="str">
        <f aca="true" t="shared" si="2" ref="Q48:Q53">IF(O48&gt;P48,"Janko",IF(P48&gt;O48,"Ferko"," "))</f>
        <v>Janko</v>
      </c>
    </row>
    <row r="49" spans="2:17" ht="15.75">
      <c r="B49" s="226" t="s">
        <v>193</v>
      </c>
      <c r="C49" s="234">
        <v>23</v>
      </c>
      <c r="D49" s="234">
        <v>23</v>
      </c>
      <c r="E49" s="235"/>
      <c r="H49" s="53" t="s">
        <v>193</v>
      </c>
      <c r="I49" s="232">
        <v>23</v>
      </c>
      <c r="J49" s="232">
        <v>23</v>
      </c>
      <c r="K49" s="232"/>
      <c r="N49" s="53" t="s">
        <v>193</v>
      </c>
      <c r="O49" s="232">
        <v>23</v>
      </c>
      <c r="P49" s="232">
        <v>23</v>
      </c>
      <c r="Q49" s="232" t="str">
        <f t="shared" si="2"/>
        <v> </v>
      </c>
    </row>
    <row r="50" spans="2:17" ht="15.75">
      <c r="B50" s="226" t="s">
        <v>194</v>
      </c>
      <c r="C50" s="234">
        <v>17</v>
      </c>
      <c r="D50" s="234">
        <v>12</v>
      </c>
      <c r="E50" s="235"/>
      <c r="H50" s="53" t="s">
        <v>194</v>
      </c>
      <c r="I50" s="232">
        <v>17</v>
      </c>
      <c r="J50" s="232">
        <v>12</v>
      </c>
      <c r="K50" s="232" t="s">
        <v>189</v>
      </c>
      <c r="N50" s="53" t="s">
        <v>194</v>
      </c>
      <c r="O50" s="232">
        <v>17</v>
      </c>
      <c r="P50" s="232">
        <v>12</v>
      </c>
      <c r="Q50" s="232" t="str">
        <f t="shared" si="2"/>
        <v>Janko</v>
      </c>
    </row>
    <row r="51" spans="2:17" ht="15.75">
      <c r="B51" s="226" t="s">
        <v>195</v>
      </c>
      <c r="C51" s="234">
        <v>8</v>
      </c>
      <c r="D51" s="234">
        <v>27</v>
      </c>
      <c r="E51" s="235"/>
      <c r="H51" s="53" t="s">
        <v>195</v>
      </c>
      <c r="I51" s="232">
        <v>8</v>
      </c>
      <c r="J51" s="232">
        <v>27</v>
      </c>
      <c r="K51" s="232" t="s">
        <v>190</v>
      </c>
      <c r="N51" s="53" t="s">
        <v>195</v>
      </c>
      <c r="O51" s="232">
        <v>8</v>
      </c>
      <c r="P51" s="232">
        <v>27</v>
      </c>
      <c r="Q51" s="232" t="str">
        <f t="shared" si="2"/>
        <v>Ferko</v>
      </c>
    </row>
    <row r="52" spans="2:17" ht="15.75">
      <c r="B52" s="226" t="s">
        <v>196</v>
      </c>
      <c r="C52" s="234">
        <v>25</v>
      </c>
      <c r="D52" s="234">
        <v>45</v>
      </c>
      <c r="E52" s="235"/>
      <c r="H52" s="53" t="s">
        <v>196</v>
      </c>
      <c r="I52" s="232">
        <v>25</v>
      </c>
      <c r="J52" s="232">
        <v>45</v>
      </c>
      <c r="K52" s="232" t="s">
        <v>190</v>
      </c>
      <c r="N52" s="53" t="s">
        <v>196</v>
      </c>
      <c r="O52" s="232">
        <v>25</v>
      </c>
      <c r="P52" s="232">
        <v>45</v>
      </c>
      <c r="Q52" s="232" t="str">
        <f t="shared" si="2"/>
        <v>Ferko</v>
      </c>
    </row>
    <row r="53" spans="2:17" ht="16.5" thickBot="1">
      <c r="B53" s="229" t="s">
        <v>197</v>
      </c>
      <c r="C53" s="236">
        <v>19</v>
      </c>
      <c r="D53" s="236">
        <v>12</v>
      </c>
      <c r="E53" s="237"/>
      <c r="H53" s="221" t="s">
        <v>197</v>
      </c>
      <c r="I53" s="233">
        <v>19</v>
      </c>
      <c r="J53" s="233">
        <v>12</v>
      </c>
      <c r="K53" s="233" t="s">
        <v>189</v>
      </c>
      <c r="N53" s="221" t="s">
        <v>197</v>
      </c>
      <c r="O53" s="233">
        <v>19</v>
      </c>
      <c r="P53" s="233">
        <v>12</v>
      </c>
      <c r="Q53" s="233" t="str">
        <f t="shared" si="2"/>
        <v>Janko</v>
      </c>
    </row>
    <row r="54" s="220" customFormat="1" ht="17.25" thickBot="1" thickTop="1"/>
    <row r="56" s="239" customFormat="1" ht="15.75">
      <c r="B56" s="248" t="s">
        <v>272</v>
      </c>
    </row>
    <row r="57" s="239" customFormat="1" ht="15.75">
      <c r="B57" s="249" t="s">
        <v>213</v>
      </c>
    </row>
    <row r="58" s="239" customFormat="1" ht="15.75">
      <c r="B58" s="249" t="s">
        <v>273</v>
      </c>
    </row>
    <row r="59" s="239" customFormat="1" ht="15.75">
      <c r="B59" s="249" t="s">
        <v>217</v>
      </c>
    </row>
    <row r="60" spans="2:10" s="239" customFormat="1" ht="15.75">
      <c r="B60" s="249" t="s">
        <v>218</v>
      </c>
      <c r="I60" s="245"/>
      <c r="J60" s="245"/>
    </row>
    <row r="61" spans="2:15" s="239" customFormat="1" ht="16.5" thickBot="1">
      <c r="B61" s="249"/>
      <c r="H61" s="221" t="s">
        <v>266</v>
      </c>
      <c r="I61" s="245"/>
      <c r="J61" s="245"/>
      <c r="N61" s="250" t="s">
        <v>276</v>
      </c>
      <c r="O61" s="251"/>
    </row>
    <row r="62" spans="8:10" ht="16.5" thickBot="1">
      <c r="H62" s="222"/>
      <c r="I62" s="222"/>
      <c r="J62" s="222"/>
    </row>
    <row r="63" spans="2:16" ht="16.5" thickTop="1">
      <c r="B63" s="223" t="s">
        <v>79</v>
      </c>
      <c r="C63" s="224" t="s">
        <v>214</v>
      </c>
      <c r="D63" s="225" t="s">
        <v>215</v>
      </c>
      <c r="H63" s="53" t="s">
        <v>79</v>
      </c>
      <c r="I63" s="53" t="s">
        <v>214</v>
      </c>
      <c r="J63" s="53" t="s">
        <v>215</v>
      </c>
      <c r="N63" s="53" t="s">
        <v>79</v>
      </c>
      <c r="O63" s="53" t="s">
        <v>214</v>
      </c>
      <c r="P63" s="53" t="s">
        <v>215</v>
      </c>
    </row>
    <row r="64" spans="2:16" ht="15.75">
      <c r="B64" s="226" t="s">
        <v>201</v>
      </c>
      <c r="C64" s="227">
        <v>300</v>
      </c>
      <c r="D64" s="228"/>
      <c r="H64" s="53" t="s">
        <v>201</v>
      </c>
      <c r="I64" s="53">
        <v>300</v>
      </c>
      <c r="J64" s="53"/>
      <c r="N64" s="53" t="s">
        <v>201</v>
      </c>
      <c r="O64" s="53">
        <v>300</v>
      </c>
      <c r="P64" s="53"/>
    </row>
    <row r="65" spans="2:16" ht="15.75">
      <c r="B65" s="226" t="s">
        <v>202</v>
      </c>
      <c r="C65" s="227">
        <v>480</v>
      </c>
      <c r="D65" s="228"/>
      <c r="H65" s="53" t="s">
        <v>202</v>
      </c>
      <c r="I65" s="53">
        <v>480</v>
      </c>
      <c r="J65" s="53">
        <v>528</v>
      </c>
      <c r="N65" s="53" t="s">
        <v>202</v>
      </c>
      <c r="O65" s="53">
        <v>480</v>
      </c>
      <c r="P65" s="53">
        <f>IF(O64&gt;200,O65*1.1,O65)</f>
        <v>528</v>
      </c>
    </row>
    <row r="66" spans="2:16" ht="15.75">
      <c r="B66" s="226" t="s">
        <v>203</v>
      </c>
      <c r="C66" s="227">
        <v>260</v>
      </c>
      <c r="D66" s="228"/>
      <c r="H66" s="53" t="s">
        <v>203</v>
      </c>
      <c r="I66" s="53">
        <v>260</v>
      </c>
      <c r="J66" s="53">
        <v>286</v>
      </c>
      <c r="N66" s="53" t="s">
        <v>203</v>
      </c>
      <c r="O66" s="53">
        <v>260</v>
      </c>
      <c r="P66" s="53">
        <f aca="true" t="shared" si="3" ref="P66:P75">IF(O65&gt;200,O66*1.1,O66)</f>
        <v>286</v>
      </c>
    </row>
    <row r="67" spans="2:16" ht="15.75">
      <c r="B67" s="226" t="s">
        <v>204</v>
      </c>
      <c r="C67" s="227">
        <v>360</v>
      </c>
      <c r="D67" s="228"/>
      <c r="H67" s="53" t="s">
        <v>204</v>
      </c>
      <c r="I67" s="53">
        <v>360</v>
      </c>
      <c r="J67" s="53">
        <v>396</v>
      </c>
      <c r="N67" s="53" t="s">
        <v>204</v>
      </c>
      <c r="O67" s="53">
        <v>360</v>
      </c>
      <c r="P67" s="53">
        <f t="shared" si="3"/>
        <v>396.00000000000006</v>
      </c>
    </row>
    <row r="68" spans="2:16" ht="15.75">
      <c r="B68" s="226" t="s">
        <v>205</v>
      </c>
      <c r="C68" s="227">
        <v>110</v>
      </c>
      <c r="D68" s="228"/>
      <c r="H68" s="53" t="s">
        <v>205</v>
      </c>
      <c r="I68" s="53">
        <v>110</v>
      </c>
      <c r="J68" s="53">
        <v>121</v>
      </c>
      <c r="N68" s="53" t="s">
        <v>205</v>
      </c>
      <c r="O68" s="53">
        <v>110</v>
      </c>
      <c r="P68" s="53">
        <f t="shared" si="3"/>
        <v>121.00000000000001</v>
      </c>
    </row>
    <row r="69" spans="2:16" ht="15.75">
      <c r="B69" s="226" t="s">
        <v>206</v>
      </c>
      <c r="C69" s="227">
        <v>400</v>
      </c>
      <c r="D69" s="228"/>
      <c r="H69" s="53" t="s">
        <v>206</v>
      </c>
      <c r="I69" s="53">
        <v>400</v>
      </c>
      <c r="J69" s="53">
        <v>400</v>
      </c>
      <c r="N69" s="53" t="s">
        <v>206</v>
      </c>
      <c r="O69" s="53">
        <v>400</v>
      </c>
      <c r="P69" s="53">
        <f t="shared" si="3"/>
        <v>400</v>
      </c>
    </row>
    <row r="70" spans="2:16" ht="15.75">
      <c r="B70" s="226" t="s">
        <v>207</v>
      </c>
      <c r="C70" s="227">
        <v>260</v>
      </c>
      <c r="D70" s="228"/>
      <c r="H70" s="53" t="s">
        <v>207</v>
      </c>
      <c r="I70" s="53">
        <v>260</v>
      </c>
      <c r="J70" s="53">
        <v>286</v>
      </c>
      <c r="N70" s="53" t="s">
        <v>207</v>
      </c>
      <c r="O70" s="53">
        <v>260</v>
      </c>
      <c r="P70" s="53">
        <f t="shared" si="3"/>
        <v>286</v>
      </c>
    </row>
    <row r="71" spans="2:16" ht="15.75">
      <c r="B71" s="226" t="s">
        <v>208</v>
      </c>
      <c r="C71" s="227">
        <v>170</v>
      </c>
      <c r="D71" s="228"/>
      <c r="H71" s="53" t="s">
        <v>208</v>
      </c>
      <c r="I71" s="53">
        <v>170</v>
      </c>
      <c r="J71" s="53">
        <v>187</v>
      </c>
      <c r="N71" s="53" t="s">
        <v>208</v>
      </c>
      <c r="O71" s="53">
        <v>170</v>
      </c>
      <c r="P71" s="53">
        <f t="shared" si="3"/>
        <v>187.00000000000003</v>
      </c>
    </row>
    <row r="72" spans="2:16" ht="15.75">
      <c r="B72" s="226" t="s">
        <v>209</v>
      </c>
      <c r="C72" s="227">
        <v>180</v>
      </c>
      <c r="D72" s="228"/>
      <c r="H72" s="53" t="s">
        <v>209</v>
      </c>
      <c r="I72" s="53">
        <v>180</v>
      </c>
      <c r="J72" s="53">
        <v>180</v>
      </c>
      <c r="N72" s="53" t="s">
        <v>209</v>
      </c>
      <c r="O72" s="53">
        <v>180</v>
      </c>
      <c r="P72" s="53">
        <f t="shared" si="3"/>
        <v>180</v>
      </c>
    </row>
    <row r="73" spans="2:16" ht="15.75">
      <c r="B73" s="226" t="s">
        <v>210</v>
      </c>
      <c r="C73" s="227">
        <v>240</v>
      </c>
      <c r="D73" s="228"/>
      <c r="H73" s="53" t="s">
        <v>210</v>
      </c>
      <c r="I73" s="53">
        <v>240</v>
      </c>
      <c r="J73" s="53">
        <v>240</v>
      </c>
      <c r="N73" s="53" t="s">
        <v>210</v>
      </c>
      <c r="O73" s="53">
        <v>240</v>
      </c>
      <c r="P73" s="53">
        <f t="shared" si="3"/>
        <v>240</v>
      </c>
    </row>
    <row r="74" spans="2:16" ht="15.75">
      <c r="B74" s="226" t="s">
        <v>211</v>
      </c>
      <c r="C74" s="227">
        <v>260</v>
      </c>
      <c r="D74" s="228"/>
      <c r="H74" s="53" t="s">
        <v>211</v>
      </c>
      <c r="I74" s="53">
        <v>260</v>
      </c>
      <c r="J74" s="53">
        <v>286</v>
      </c>
      <c r="N74" s="53" t="s">
        <v>211</v>
      </c>
      <c r="O74" s="53">
        <v>260</v>
      </c>
      <c r="P74" s="53">
        <f t="shared" si="3"/>
        <v>286</v>
      </c>
    </row>
    <row r="75" spans="2:16" ht="16.5" thickBot="1">
      <c r="B75" s="229" t="s">
        <v>212</v>
      </c>
      <c r="C75" s="230">
        <v>600</v>
      </c>
      <c r="D75" s="231"/>
      <c r="H75" s="53" t="s">
        <v>212</v>
      </c>
      <c r="I75" s="53">
        <v>600</v>
      </c>
      <c r="J75" s="53">
        <v>660</v>
      </c>
      <c r="N75" s="53" t="s">
        <v>212</v>
      </c>
      <c r="O75" s="53">
        <v>600</v>
      </c>
      <c r="P75" s="53">
        <f t="shared" si="3"/>
        <v>660</v>
      </c>
    </row>
    <row r="76" s="238" customFormat="1" ht="17.25" thickBot="1" thickTop="1"/>
    <row r="78" s="239" customFormat="1" ht="15.75">
      <c r="B78" s="248" t="s">
        <v>274</v>
      </c>
    </row>
    <row r="79" s="239" customFormat="1" ht="15.75">
      <c r="B79" s="249" t="s">
        <v>216</v>
      </c>
    </row>
    <row r="80" s="239" customFormat="1" ht="15.75">
      <c r="B80" s="249" t="s">
        <v>245</v>
      </c>
    </row>
    <row r="81" s="239" customFormat="1" ht="15.75">
      <c r="B81" s="249" t="s">
        <v>244</v>
      </c>
    </row>
    <row r="82" spans="2:10" s="239" customFormat="1" ht="15.75">
      <c r="B82" s="249" t="s">
        <v>275</v>
      </c>
      <c r="I82" s="245"/>
      <c r="J82" s="245"/>
    </row>
    <row r="83" spans="2:10" s="239" customFormat="1" ht="15.75">
      <c r="B83" s="249"/>
      <c r="I83" s="245"/>
      <c r="J83" s="245"/>
    </row>
    <row r="84" spans="2:15" s="239" customFormat="1" ht="16.5" thickBot="1">
      <c r="B84" s="249"/>
      <c r="H84" s="221" t="s">
        <v>266</v>
      </c>
      <c r="I84" s="245"/>
      <c r="J84" s="245"/>
      <c r="N84" s="250" t="s">
        <v>276</v>
      </c>
      <c r="O84" s="251"/>
    </row>
    <row r="85" spans="8:10" ht="16.5" thickBot="1">
      <c r="H85" s="222"/>
      <c r="I85" s="222"/>
      <c r="J85" s="222"/>
    </row>
    <row r="86" spans="2:16" ht="16.5" thickTop="1">
      <c r="B86" s="223" t="s">
        <v>79</v>
      </c>
      <c r="C86" s="224" t="s">
        <v>214</v>
      </c>
      <c r="D86" s="225" t="s">
        <v>215</v>
      </c>
      <c r="H86" s="53" t="s">
        <v>79</v>
      </c>
      <c r="I86" s="53" t="s">
        <v>214</v>
      </c>
      <c r="J86" s="53" t="s">
        <v>215</v>
      </c>
      <c r="N86" s="53" t="s">
        <v>79</v>
      </c>
      <c r="O86" s="53" t="s">
        <v>214</v>
      </c>
      <c r="P86" s="53" t="s">
        <v>215</v>
      </c>
    </row>
    <row r="87" spans="2:16" ht="15.75">
      <c r="B87" s="226" t="s">
        <v>201</v>
      </c>
      <c r="C87" s="227">
        <v>300</v>
      </c>
      <c r="D87" s="228"/>
      <c r="H87" s="53" t="s">
        <v>201</v>
      </c>
      <c r="I87" s="53">
        <v>300</v>
      </c>
      <c r="J87" s="53"/>
      <c r="N87" s="53" t="s">
        <v>201</v>
      </c>
      <c r="O87" s="53">
        <v>300</v>
      </c>
      <c r="P87" s="53"/>
    </row>
    <row r="88" spans="2:16" ht="15.75">
      <c r="B88" s="226" t="s">
        <v>202</v>
      </c>
      <c r="C88" s="227">
        <v>480</v>
      </c>
      <c r="D88" s="228"/>
      <c r="H88" s="53" t="s">
        <v>202</v>
      </c>
      <c r="I88" s="53">
        <v>480</v>
      </c>
      <c r="J88" s="53">
        <v>528</v>
      </c>
      <c r="N88" s="53" t="s">
        <v>202</v>
      </c>
      <c r="O88" s="53">
        <v>480</v>
      </c>
      <c r="P88" s="53">
        <f>IF(O87&gt;400,O88*1.15,IF(O87&gt;200,O88*1.1,O88))</f>
        <v>528</v>
      </c>
    </row>
    <row r="89" spans="2:16" ht="15.75">
      <c r="B89" s="226" t="s">
        <v>203</v>
      </c>
      <c r="C89" s="227">
        <v>260</v>
      </c>
      <c r="D89" s="228"/>
      <c r="H89" s="53" t="s">
        <v>203</v>
      </c>
      <c r="I89" s="53">
        <v>260</v>
      </c>
      <c r="J89" s="53">
        <v>299</v>
      </c>
      <c r="N89" s="53" t="s">
        <v>203</v>
      </c>
      <c r="O89" s="53">
        <v>260</v>
      </c>
      <c r="P89" s="53">
        <f aca="true" t="shared" si="4" ref="P89:P98">IF(O88&gt;400,O89*1.15,IF(O88&gt;200,O89*1.1,O89))</f>
        <v>299</v>
      </c>
    </row>
    <row r="90" spans="2:16" ht="15.75">
      <c r="B90" s="226" t="s">
        <v>204</v>
      </c>
      <c r="C90" s="227">
        <v>360</v>
      </c>
      <c r="D90" s="228"/>
      <c r="H90" s="53" t="s">
        <v>204</v>
      </c>
      <c r="I90" s="53">
        <v>360</v>
      </c>
      <c r="J90" s="53">
        <v>396</v>
      </c>
      <c r="N90" s="53" t="s">
        <v>204</v>
      </c>
      <c r="O90" s="53">
        <v>360</v>
      </c>
      <c r="P90" s="53">
        <f t="shared" si="4"/>
        <v>396.00000000000006</v>
      </c>
    </row>
    <row r="91" spans="2:16" ht="15.75">
      <c r="B91" s="226" t="s">
        <v>205</v>
      </c>
      <c r="C91" s="227">
        <v>190</v>
      </c>
      <c r="D91" s="228"/>
      <c r="H91" s="53" t="s">
        <v>205</v>
      </c>
      <c r="I91" s="53">
        <v>190</v>
      </c>
      <c r="J91" s="53">
        <v>209</v>
      </c>
      <c r="N91" s="53" t="s">
        <v>205</v>
      </c>
      <c r="O91" s="53">
        <v>190</v>
      </c>
      <c r="P91" s="53">
        <f t="shared" si="4"/>
        <v>209.00000000000003</v>
      </c>
    </row>
    <row r="92" spans="2:16" ht="15.75">
      <c r="B92" s="226" t="s">
        <v>206</v>
      </c>
      <c r="C92" s="227">
        <v>520</v>
      </c>
      <c r="D92" s="228"/>
      <c r="H92" s="53" t="s">
        <v>206</v>
      </c>
      <c r="I92" s="53">
        <v>520</v>
      </c>
      <c r="J92" s="53">
        <v>520</v>
      </c>
      <c r="N92" s="53" t="s">
        <v>206</v>
      </c>
      <c r="O92" s="53">
        <v>520</v>
      </c>
      <c r="P92" s="53">
        <f t="shared" si="4"/>
        <v>520</v>
      </c>
    </row>
    <row r="93" spans="2:16" ht="15.75">
      <c r="B93" s="226" t="s">
        <v>207</v>
      </c>
      <c r="C93" s="227">
        <v>260</v>
      </c>
      <c r="D93" s="228"/>
      <c r="H93" s="53" t="s">
        <v>207</v>
      </c>
      <c r="I93" s="53">
        <v>260</v>
      </c>
      <c r="J93" s="53">
        <v>299</v>
      </c>
      <c r="N93" s="53" t="s">
        <v>207</v>
      </c>
      <c r="O93" s="53">
        <v>260</v>
      </c>
      <c r="P93" s="53">
        <f t="shared" si="4"/>
        <v>299</v>
      </c>
    </row>
    <row r="94" spans="2:16" ht="15.75">
      <c r="B94" s="226" t="s">
        <v>208</v>
      </c>
      <c r="C94" s="227">
        <v>170</v>
      </c>
      <c r="D94" s="228"/>
      <c r="H94" s="53" t="s">
        <v>208</v>
      </c>
      <c r="I94" s="53">
        <v>170</v>
      </c>
      <c r="J94" s="53">
        <v>187</v>
      </c>
      <c r="N94" s="53" t="s">
        <v>208</v>
      </c>
      <c r="O94" s="53">
        <v>170</v>
      </c>
      <c r="P94" s="53">
        <f t="shared" si="4"/>
        <v>187.00000000000003</v>
      </c>
    </row>
    <row r="95" spans="2:16" ht="15.75">
      <c r="B95" s="226" t="s">
        <v>209</v>
      </c>
      <c r="C95" s="227">
        <v>450</v>
      </c>
      <c r="D95" s="228"/>
      <c r="H95" s="53" t="s">
        <v>209</v>
      </c>
      <c r="I95" s="53">
        <v>450</v>
      </c>
      <c r="J95" s="53">
        <v>450</v>
      </c>
      <c r="N95" s="53" t="s">
        <v>209</v>
      </c>
      <c r="O95" s="53">
        <v>450</v>
      </c>
      <c r="P95" s="53">
        <f t="shared" si="4"/>
        <v>450</v>
      </c>
    </row>
    <row r="96" spans="2:16" ht="15.75">
      <c r="B96" s="226" t="s">
        <v>210</v>
      </c>
      <c r="C96" s="227">
        <v>240</v>
      </c>
      <c r="D96" s="228"/>
      <c r="H96" s="53" t="s">
        <v>210</v>
      </c>
      <c r="I96" s="53">
        <v>240</v>
      </c>
      <c r="J96" s="53">
        <v>276</v>
      </c>
      <c r="N96" s="53" t="s">
        <v>210</v>
      </c>
      <c r="O96" s="53">
        <v>240</v>
      </c>
      <c r="P96" s="53">
        <f t="shared" si="4"/>
        <v>276</v>
      </c>
    </row>
    <row r="97" spans="2:16" ht="15.75">
      <c r="B97" s="226" t="s">
        <v>211</v>
      </c>
      <c r="C97" s="227">
        <v>600</v>
      </c>
      <c r="D97" s="228"/>
      <c r="H97" s="53" t="s">
        <v>211</v>
      </c>
      <c r="I97" s="53">
        <v>600</v>
      </c>
      <c r="J97" s="53">
        <v>660</v>
      </c>
      <c r="N97" s="53" t="s">
        <v>211</v>
      </c>
      <c r="O97" s="53">
        <v>600</v>
      </c>
      <c r="P97" s="53">
        <f t="shared" si="4"/>
        <v>660</v>
      </c>
    </row>
    <row r="98" spans="2:16" ht="16.5" thickBot="1">
      <c r="B98" s="229" t="s">
        <v>212</v>
      </c>
      <c r="C98" s="230">
        <v>300</v>
      </c>
      <c r="D98" s="231"/>
      <c r="H98" s="53" t="s">
        <v>212</v>
      </c>
      <c r="I98" s="53">
        <v>300</v>
      </c>
      <c r="J98" s="53">
        <v>345</v>
      </c>
      <c r="N98" s="53" t="s">
        <v>212</v>
      </c>
      <c r="O98" s="53">
        <v>300</v>
      </c>
      <c r="P98" s="53">
        <f t="shared" si="4"/>
        <v>345</v>
      </c>
    </row>
    <row r="99" s="238" customFormat="1" ht="17.25" thickBot="1" thickTop="1"/>
  </sheetData>
  <mergeCells count="1">
    <mergeCell ref="A2:A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H112" sqref="H112"/>
    </sheetView>
  </sheetViews>
  <sheetFormatPr defaultColWidth="8.796875" defaultRowHeight="15"/>
  <cols>
    <col min="1" max="1" width="5" style="0" customWidth="1"/>
  </cols>
  <sheetData>
    <row r="1" s="203" customFormat="1" ht="15"/>
    <row r="2" s="203" customFormat="1" ht="20.25">
      <c r="B2" s="269" t="s">
        <v>303</v>
      </c>
    </row>
    <row r="3" s="203" customFormat="1" ht="15"/>
    <row r="4" s="203" customFormat="1" ht="15.75">
      <c r="B4" s="202" t="s">
        <v>42</v>
      </c>
    </row>
    <row r="5" s="203" customFormat="1" ht="15.75">
      <c r="B5" s="202" t="s">
        <v>43</v>
      </c>
    </row>
    <row r="6" s="203" customFormat="1" ht="15.75">
      <c r="B6" s="202" t="s">
        <v>44</v>
      </c>
    </row>
    <row r="7" s="203" customFormat="1" ht="15.75">
      <c r="B7" s="202" t="s">
        <v>246</v>
      </c>
    </row>
    <row r="8" s="203" customFormat="1" ht="15.75">
      <c r="B8" s="202" t="s">
        <v>248</v>
      </c>
    </row>
    <row r="9" s="203" customFormat="1" ht="15.75">
      <c r="B9" s="202" t="s">
        <v>247</v>
      </c>
    </row>
    <row r="10" s="203" customFormat="1" ht="15.75">
      <c r="B10" s="202" t="s">
        <v>45</v>
      </c>
    </row>
    <row r="11" s="203" customFormat="1" ht="15.75">
      <c r="B11" s="202" t="s">
        <v>46</v>
      </c>
    </row>
    <row r="12" s="203" customFormat="1" ht="15.75">
      <c r="B12" s="202" t="s">
        <v>47</v>
      </c>
    </row>
    <row r="13" s="203" customFormat="1" ht="15.75">
      <c r="B13" s="202" t="s">
        <v>226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7"/>
  <sheetViews>
    <sheetView showGridLines="0" workbookViewId="0" topLeftCell="A1">
      <selection activeCell="K28" sqref="K28"/>
    </sheetView>
  </sheetViews>
  <sheetFormatPr defaultColWidth="8.796875" defaultRowHeight="15"/>
  <cols>
    <col min="1" max="1" width="4.09765625" style="11" customWidth="1"/>
    <col min="2" max="2" width="5" style="11" customWidth="1"/>
    <col min="3" max="3" width="17.8984375" style="11" customWidth="1"/>
    <col min="4" max="8" width="7.796875" style="11" customWidth="1"/>
    <col min="9" max="9" width="8" style="11" customWidth="1"/>
    <col min="10" max="10" width="6.69921875" style="11" customWidth="1"/>
    <col min="11" max="16384" width="8.8984375" style="11" customWidth="1"/>
  </cols>
  <sheetData>
    <row r="3" ht="20.25">
      <c r="B3" s="45" t="s">
        <v>231</v>
      </c>
    </row>
    <row r="5" ht="13.5" thickBot="1"/>
    <row r="6" spans="2:10" ht="13.5" thickTop="1">
      <c r="B6" s="277" t="s">
        <v>85</v>
      </c>
      <c r="C6" s="275" t="s">
        <v>73</v>
      </c>
      <c r="D6" s="275" t="s">
        <v>79</v>
      </c>
      <c r="E6" s="275"/>
      <c r="F6" s="275"/>
      <c r="G6" s="275"/>
      <c r="H6" s="275"/>
      <c r="I6" s="279" t="s">
        <v>86</v>
      </c>
      <c r="J6" s="273" t="s">
        <v>87</v>
      </c>
    </row>
    <row r="7" spans="2:10" ht="13.5" thickBot="1">
      <c r="B7" s="278"/>
      <c r="C7" s="276"/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80"/>
      <c r="J7" s="274"/>
    </row>
    <row r="8" spans="2:10" ht="13.5" thickTop="1">
      <c r="B8" s="28">
        <v>1</v>
      </c>
      <c r="C8" s="12" t="s">
        <v>230</v>
      </c>
      <c r="D8" s="23">
        <v>5875</v>
      </c>
      <c r="E8" s="23">
        <v>8371</v>
      </c>
      <c r="F8" s="23">
        <v>6481</v>
      </c>
      <c r="G8" s="23">
        <v>8660</v>
      </c>
      <c r="H8" s="23">
        <v>10269</v>
      </c>
      <c r="I8" s="23">
        <f>AVERAGE(D8:H8)</f>
        <v>7931.2</v>
      </c>
      <c r="J8" s="25">
        <f>IF(I8&lt;=10000,10000,15000)</f>
        <v>10000</v>
      </c>
    </row>
    <row r="9" spans="2:10" ht="12.75">
      <c r="B9" s="29">
        <v>2</v>
      </c>
      <c r="C9" s="13" t="s">
        <v>131</v>
      </c>
      <c r="D9" s="21">
        <v>13537</v>
      </c>
      <c r="E9" s="21">
        <v>10607</v>
      </c>
      <c r="F9" s="21">
        <v>10932</v>
      </c>
      <c r="G9" s="21">
        <v>10814</v>
      </c>
      <c r="H9" s="21">
        <v>12169</v>
      </c>
      <c r="I9" s="21">
        <f aca="true" t="shared" si="0" ref="I9:I17">AVERAGE(D9:H9)</f>
        <v>11611.8</v>
      </c>
      <c r="J9" s="26">
        <f aca="true" t="shared" si="1" ref="J9:J17">IF(I9&lt;=10000,10000,15000)</f>
        <v>15000</v>
      </c>
    </row>
    <row r="10" spans="2:10" ht="12.75">
      <c r="B10" s="29">
        <v>3</v>
      </c>
      <c r="C10" s="13" t="s">
        <v>132</v>
      </c>
      <c r="D10" s="21">
        <v>6224</v>
      </c>
      <c r="E10" s="21">
        <v>5349</v>
      </c>
      <c r="F10" s="21">
        <v>13285</v>
      </c>
      <c r="G10" s="21">
        <v>7172</v>
      </c>
      <c r="H10" s="21">
        <v>14123</v>
      </c>
      <c r="I10" s="21">
        <f t="shared" si="0"/>
        <v>9230.6</v>
      </c>
      <c r="J10" s="26">
        <f t="shared" si="1"/>
        <v>10000</v>
      </c>
    </row>
    <row r="11" spans="2:10" ht="12.75">
      <c r="B11" s="29">
        <v>4</v>
      </c>
      <c r="C11" s="13" t="s">
        <v>133</v>
      </c>
      <c r="D11" s="21">
        <v>5488</v>
      </c>
      <c r="E11" s="21">
        <v>14082</v>
      </c>
      <c r="F11" s="21">
        <v>10824</v>
      </c>
      <c r="G11" s="21">
        <v>8029</v>
      </c>
      <c r="H11" s="21">
        <v>14811</v>
      </c>
      <c r="I11" s="21">
        <f t="shared" si="0"/>
        <v>10646.8</v>
      </c>
      <c r="J11" s="26">
        <f t="shared" si="1"/>
        <v>15000</v>
      </c>
    </row>
    <row r="12" spans="2:10" ht="12.75">
      <c r="B12" s="29">
        <v>5</v>
      </c>
      <c r="C12" s="13" t="s">
        <v>134</v>
      </c>
      <c r="D12" s="21">
        <v>11676</v>
      </c>
      <c r="E12" s="21">
        <v>8397</v>
      </c>
      <c r="F12" s="21">
        <v>10698</v>
      </c>
      <c r="G12" s="21">
        <v>7015</v>
      </c>
      <c r="H12" s="21">
        <v>12010</v>
      </c>
      <c r="I12" s="21">
        <f t="shared" si="0"/>
        <v>9959.2</v>
      </c>
      <c r="J12" s="26">
        <f t="shared" si="1"/>
        <v>10000</v>
      </c>
    </row>
    <row r="13" spans="2:10" ht="12.75">
      <c r="B13" s="29">
        <v>6</v>
      </c>
      <c r="C13" s="13" t="s">
        <v>135</v>
      </c>
      <c r="D13" s="21">
        <v>9311</v>
      </c>
      <c r="E13" s="21">
        <v>11504</v>
      </c>
      <c r="F13" s="21">
        <v>8864</v>
      </c>
      <c r="G13" s="21">
        <v>12168</v>
      </c>
      <c r="H13" s="21">
        <v>7300</v>
      </c>
      <c r="I13" s="21">
        <f t="shared" si="0"/>
        <v>9829.4</v>
      </c>
      <c r="J13" s="26">
        <f t="shared" si="1"/>
        <v>10000</v>
      </c>
    </row>
    <row r="14" spans="2:10" ht="12.75">
      <c r="B14" s="29">
        <v>7</v>
      </c>
      <c r="C14" s="13" t="s">
        <v>136</v>
      </c>
      <c r="D14" s="21">
        <v>8177</v>
      </c>
      <c r="E14" s="21">
        <v>11750</v>
      </c>
      <c r="F14" s="21">
        <v>5960</v>
      </c>
      <c r="G14" s="21">
        <v>11526</v>
      </c>
      <c r="H14" s="21">
        <v>13639</v>
      </c>
      <c r="I14" s="21">
        <f t="shared" si="0"/>
        <v>10210.4</v>
      </c>
      <c r="J14" s="26">
        <f t="shared" si="1"/>
        <v>15000</v>
      </c>
    </row>
    <row r="15" spans="2:10" ht="12.75">
      <c r="B15" s="29">
        <v>8</v>
      </c>
      <c r="C15" s="13" t="s">
        <v>137</v>
      </c>
      <c r="D15" s="21">
        <v>10129</v>
      </c>
      <c r="E15" s="21">
        <v>13130</v>
      </c>
      <c r="F15" s="21">
        <v>9267</v>
      </c>
      <c r="G15" s="21">
        <v>13995</v>
      </c>
      <c r="H15" s="21">
        <v>5924</v>
      </c>
      <c r="I15" s="21">
        <f t="shared" si="0"/>
        <v>10489</v>
      </c>
      <c r="J15" s="26">
        <f t="shared" si="1"/>
        <v>15000</v>
      </c>
    </row>
    <row r="16" spans="2:10" ht="12.75">
      <c r="B16" s="29">
        <v>9</v>
      </c>
      <c r="C16" s="13" t="s">
        <v>138</v>
      </c>
      <c r="D16" s="21">
        <v>10755</v>
      </c>
      <c r="E16" s="21">
        <v>12941</v>
      </c>
      <c r="F16" s="21">
        <v>6221</v>
      </c>
      <c r="G16" s="21">
        <v>10357</v>
      </c>
      <c r="H16" s="21">
        <v>10915</v>
      </c>
      <c r="I16" s="21">
        <f t="shared" si="0"/>
        <v>10237.8</v>
      </c>
      <c r="J16" s="26">
        <f t="shared" si="1"/>
        <v>15000</v>
      </c>
    </row>
    <row r="17" spans="2:10" ht="13.5" thickBot="1">
      <c r="B17" s="30">
        <v>10</v>
      </c>
      <c r="C17" s="39" t="s">
        <v>139</v>
      </c>
      <c r="D17" s="22">
        <v>10314</v>
      </c>
      <c r="E17" s="22">
        <v>5754</v>
      </c>
      <c r="F17" s="22">
        <v>10451</v>
      </c>
      <c r="G17" s="22">
        <v>9405</v>
      </c>
      <c r="H17" s="22">
        <v>10255</v>
      </c>
      <c r="I17" s="22">
        <f t="shared" si="0"/>
        <v>9235.8</v>
      </c>
      <c r="J17" s="27">
        <f t="shared" si="1"/>
        <v>10000</v>
      </c>
    </row>
    <row r="18" spans="2:3" ht="13.5" thickTop="1">
      <c r="B18" s="18"/>
      <c r="C18" s="16"/>
    </row>
    <row r="19" spans="2:3" ht="12.75">
      <c r="B19" s="18"/>
      <c r="C19" s="16"/>
    </row>
    <row r="20" spans="2:3" ht="12.75">
      <c r="B20" s="18"/>
      <c r="C20" s="16"/>
    </row>
    <row r="21" spans="2:3" ht="12.75">
      <c r="B21" s="18"/>
      <c r="C21" s="16"/>
    </row>
    <row r="22" spans="2:3" ht="12.75">
      <c r="B22" s="18"/>
      <c r="C22" s="16"/>
    </row>
    <row r="23" spans="2:3" ht="12.75">
      <c r="B23" s="18"/>
      <c r="C23" s="16"/>
    </row>
    <row r="24" spans="2:3" ht="12.75">
      <c r="B24" s="18"/>
      <c r="C24" s="16"/>
    </row>
    <row r="25" spans="2:3" ht="12.75">
      <c r="B25" s="18"/>
      <c r="C25" s="16"/>
    </row>
    <row r="26" spans="2:3" ht="12.75">
      <c r="B26" s="18"/>
      <c r="C26" s="16"/>
    </row>
    <row r="27" spans="2:3" ht="12.75">
      <c r="B27" s="18"/>
      <c r="C27" s="16"/>
    </row>
  </sheetData>
  <mergeCells count="5">
    <mergeCell ref="J6:J7"/>
    <mergeCell ref="D6:H6"/>
    <mergeCell ref="C6:C7"/>
    <mergeCell ref="B6:B7"/>
    <mergeCell ref="I6:I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BS18" sqref="BS18"/>
    </sheetView>
  </sheetViews>
  <sheetFormatPr defaultColWidth="8.796875" defaultRowHeight="15"/>
  <cols>
    <col min="1" max="1" width="5" style="0" customWidth="1"/>
    <col min="6" max="6" width="10" style="0" bestFit="1" customWidth="1"/>
  </cols>
  <sheetData>
    <row r="2" s="203" customFormat="1" ht="21.75" customHeight="1">
      <c r="B2" s="259" t="s">
        <v>305</v>
      </c>
    </row>
    <row r="3" s="203" customFormat="1" ht="15"/>
    <row r="4" spans="2:6" s="203" customFormat="1" ht="18.75">
      <c r="B4" s="260" t="s">
        <v>277</v>
      </c>
      <c r="C4" s="206"/>
      <c r="D4" s="206"/>
      <c r="E4" s="206"/>
      <c r="F4" s="206"/>
    </row>
    <row r="5" spans="2:6" s="203" customFormat="1" ht="18.75">
      <c r="B5" s="207"/>
      <c r="C5" s="206"/>
      <c r="D5" s="206"/>
      <c r="E5" s="206"/>
      <c r="F5" s="206"/>
    </row>
    <row r="6" spans="2:6" s="203" customFormat="1" ht="18.75">
      <c r="B6" s="261" t="s">
        <v>249</v>
      </c>
      <c r="C6" s="206"/>
      <c r="D6" s="206"/>
      <c r="E6" s="206"/>
      <c r="F6" s="261" t="s">
        <v>278</v>
      </c>
    </row>
    <row r="7" spans="2:6" s="203" customFormat="1" ht="18.75">
      <c r="B7" s="262" t="s">
        <v>48</v>
      </c>
      <c r="C7" s="208"/>
      <c r="D7" s="208"/>
      <c r="E7" s="208"/>
      <c r="F7" s="265">
        <v>7500</v>
      </c>
    </row>
    <row r="8" spans="2:6" s="203" customFormat="1" ht="18.75">
      <c r="B8" s="263" t="s">
        <v>49</v>
      </c>
      <c r="C8" s="209"/>
      <c r="D8" s="209"/>
      <c r="E8" s="209"/>
      <c r="F8" s="266">
        <v>10000</v>
      </c>
    </row>
    <row r="9" spans="2:6" s="203" customFormat="1" ht="18.75">
      <c r="B9" s="264" t="s">
        <v>50</v>
      </c>
      <c r="C9" s="210"/>
      <c r="D9" s="210"/>
      <c r="E9" s="210"/>
      <c r="F9" s="267">
        <v>15000</v>
      </c>
    </row>
    <row r="10" s="203" customFormat="1" ht="15"/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27"/>
  <sheetViews>
    <sheetView showGridLines="0" workbookViewId="0" topLeftCell="A1">
      <selection activeCell="J77" sqref="J77"/>
    </sheetView>
  </sheetViews>
  <sheetFormatPr defaultColWidth="8.796875" defaultRowHeight="15"/>
  <cols>
    <col min="1" max="1" width="4.09765625" style="11" customWidth="1"/>
    <col min="2" max="2" width="4" style="11" customWidth="1"/>
    <col min="3" max="3" width="17.8984375" style="11" customWidth="1"/>
    <col min="4" max="8" width="7.796875" style="11" customWidth="1"/>
    <col min="9" max="9" width="8" style="11" customWidth="1"/>
    <col min="10" max="16384" width="8.8984375" style="11" customWidth="1"/>
  </cols>
  <sheetData>
    <row r="3" ht="20.25">
      <c r="B3" s="45" t="s">
        <v>304</v>
      </c>
    </row>
    <row r="5" ht="13.5" thickBot="1"/>
    <row r="6" spans="2:10" ht="13.5" thickTop="1">
      <c r="B6" s="277" t="s">
        <v>85</v>
      </c>
      <c r="C6" s="275" t="s">
        <v>73</v>
      </c>
      <c r="D6" s="275" t="s">
        <v>79</v>
      </c>
      <c r="E6" s="275"/>
      <c r="F6" s="275"/>
      <c r="G6" s="275"/>
      <c r="H6" s="275"/>
      <c r="I6" s="279" t="s">
        <v>86</v>
      </c>
      <c r="J6" s="273" t="s">
        <v>87</v>
      </c>
    </row>
    <row r="7" spans="2:10" ht="13.5" thickBot="1">
      <c r="B7" s="278"/>
      <c r="C7" s="276"/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80"/>
      <c r="J7" s="274"/>
    </row>
    <row r="8" spans="2:10" ht="13.5" thickTop="1">
      <c r="B8" s="28">
        <v>1</v>
      </c>
      <c r="C8" s="12" t="s">
        <v>230</v>
      </c>
      <c r="D8" s="23">
        <v>5875</v>
      </c>
      <c r="E8" s="23">
        <v>8371</v>
      </c>
      <c r="F8" s="23">
        <v>6481</v>
      </c>
      <c r="G8" s="23">
        <v>8660</v>
      </c>
      <c r="H8" s="23">
        <v>5200</v>
      </c>
      <c r="I8" s="23">
        <f>AVERAGE(D8:H8)</f>
        <v>6917.4</v>
      </c>
      <c r="J8" s="25">
        <f>IF(I8&lt;=7500,7500,IF(I8&lt;=10000,10000,15000))</f>
        <v>7500</v>
      </c>
    </row>
    <row r="9" spans="2:10" ht="12.75">
      <c r="B9" s="29">
        <v>2</v>
      </c>
      <c r="C9" s="13" t="s">
        <v>131</v>
      </c>
      <c r="D9" s="21">
        <v>13537</v>
      </c>
      <c r="E9" s="21">
        <v>10607</v>
      </c>
      <c r="F9" s="21">
        <v>10932</v>
      </c>
      <c r="G9" s="21">
        <v>10814</v>
      </c>
      <c r="H9" s="21">
        <v>12169</v>
      </c>
      <c r="I9" s="21">
        <f aca="true" t="shared" si="0" ref="I9:I17">AVERAGE(D9:H9)</f>
        <v>11611.8</v>
      </c>
      <c r="J9" s="25">
        <f aca="true" t="shared" si="1" ref="J9:J17">IF(I9&lt;=7500,7500,IF(I9&lt;=10000,10000,15000))</f>
        <v>15000</v>
      </c>
    </row>
    <row r="10" spans="2:10" ht="12.75">
      <c r="B10" s="29">
        <v>3</v>
      </c>
      <c r="C10" s="13" t="s">
        <v>132</v>
      </c>
      <c r="D10" s="21">
        <v>6224</v>
      </c>
      <c r="E10" s="21">
        <v>5349</v>
      </c>
      <c r="F10" s="21">
        <v>13285</v>
      </c>
      <c r="G10" s="21">
        <v>7172</v>
      </c>
      <c r="H10" s="21">
        <v>14123</v>
      </c>
      <c r="I10" s="21">
        <f t="shared" si="0"/>
        <v>9230.6</v>
      </c>
      <c r="J10" s="25">
        <f t="shared" si="1"/>
        <v>10000</v>
      </c>
    </row>
    <row r="11" spans="2:10" ht="12.75">
      <c r="B11" s="29">
        <v>4</v>
      </c>
      <c r="C11" s="13" t="s">
        <v>133</v>
      </c>
      <c r="D11" s="21">
        <v>5488</v>
      </c>
      <c r="E11" s="21">
        <v>14082</v>
      </c>
      <c r="F11" s="21">
        <v>10824</v>
      </c>
      <c r="G11" s="21">
        <v>8029</v>
      </c>
      <c r="H11" s="21">
        <v>14811</v>
      </c>
      <c r="I11" s="21">
        <f t="shared" si="0"/>
        <v>10646.8</v>
      </c>
      <c r="J11" s="25">
        <f t="shared" si="1"/>
        <v>15000</v>
      </c>
    </row>
    <row r="12" spans="2:10" ht="12.75">
      <c r="B12" s="29">
        <v>5</v>
      </c>
      <c r="C12" s="13" t="s">
        <v>134</v>
      </c>
      <c r="D12" s="21">
        <v>11676</v>
      </c>
      <c r="E12" s="21">
        <v>8397</v>
      </c>
      <c r="F12" s="21">
        <v>10698</v>
      </c>
      <c r="G12" s="21">
        <v>7015</v>
      </c>
      <c r="H12" s="21">
        <v>12010</v>
      </c>
      <c r="I12" s="21">
        <f t="shared" si="0"/>
        <v>9959.2</v>
      </c>
      <c r="J12" s="25">
        <f t="shared" si="1"/>
        <v>10000</v>
      </c>
    </row>
    <row r="13" spans="2:10" ht="12.75">
      <c r="B13" s="29">
        <v>6</v>
      </c>
      <c r="C13" s="13" t="s">
        <v>135</v>
      </c>
      <c r="D13" s="21">
        <v>9311</v>
      </c>
      <c r="E13" s="21">
        <v>11504</v>
      </c>
      <c r="F13" s="21">
        <v>8864</v>
      </c>
      <c r="G13" s="21">
        <v>12168</v>
      </c>
      <c r="H13" s="21">
        <v>7300</v>
      </c>
      <c r="I13" s="21">
        <f t="shared" si="0"/>
        <v>9829.4</v>
      </c>
      <c r="J13" s="25">
        <f t="shared" si="1"/>
        <v>10000</v>
      </c>
    </row>
    <row r="14" spans="2:10" ht="12.75">
      <c r="B14" s="29">
        <v>7</v>
      </c>
      <c r="C14" s="13" t="s">
        <v>136</v>
      </c>
      <c r="D14" s="21">
        <v>8177</v>
      </c>
      <c r="E14" s="21">
        <v>11750</v>
      </c>
      <c r="F14" s="21">
        <v>5960</v>
      </c>
      <c r="G14" s="21">
        <v>11526</v>
      </c>
      <c r="H14" s="21">
        <v>13639</v>
      </c>
      <c r="I14" s="21">
        <f t="shared" si="0"/>
        <v>10210.4</v>
      </c>
      <c r="J14" s="25">
        <f t="shared" si="1"/>
        <v>15000</v>
      </c>
    </row>
    <row r="15" spans="2:10" ht="12.75">
      <c r="B15" s="29">
        <v>8</v>
      </c>
      <c r="C15" s="13" t="s">
        <v>137</v>
      </c>
      <c r="D15" s="21">
        <v>10129</v>
      </c>
      <c r="E15" s="21">
        <v>13130</v>
      </c>
      <c r="F15" s="21">
        <v>9267</v>
      </c>
      <c r="G15" s="21">
        <v>13995</v>
      </c>
      <c r="H15" s="21">
        <v>5924</v>
      </c>
      <c r="I15" s="21">
        <f t="shared" si="0"/>
        <v>10489</v>
      </c>
      <c r="J15" s="25">
        <f t="shared" si="1"/>
        <v>15000</v>
      </c>
    </row>
    <row r="16" spans="2:10" ht="12.75">
      <c r="B16" s="29">
        <v>9</v>
      </c>
      <c r="C16" s="13" t="s">
        <v>138</v>
      </c>
      <c r="D16" s="21">
        <v>10755</v>
      </c>
      <c r="E16" s="21">
        <v>12941</v>
      </c>
      <c r="F16" s="21">
        <v>6221</v>
      </c>
      <c r="G16" s="21">
        <v>10357</v>
      </c>
      <c r="H16" s="21">
        <v>10915</v>
      </c>
      <c r="I16" s="21">
        <f t="shared" si="0"/>
        <v>10237.8</v>
      </c>
      <c r="J16" s="25">
        <f t="shared" si="1"/>
        <v>15000</v>
      </c>
    </row>
    <row r="17" spans="2:10" ht="13.5" thickBot="1">
      <c r="B17" s="30">
        <v>10</v>
      </c>
      <c r="C17" s="39" t="s">
        <v>139</v>
      </c>
      <c r="D17" s="22">
        <v>6250</v>
      </c>
      <c r="E17" s="22">
        <v>5754</v>
      </c>
      <c r="F17" s="22">
        <v>10451</v>
      </c>
      <c r="G17" s="22">
        <v>9405</v>
      </c>
      <c r="H17" s="22">
        <v>5300</v>
      </c>
      <c r="I17" s="22">
        <f t="shared" si="0"/>
        <v>7432</v>
      </c>
      <c r="J17" s="27">
        <f t="shared" si="1"/>
        <v>7500</v>
      </c>
    </row>
    <row r="18" spans="2:3" ht="13.5" thickTop="1">
      <c r="B18" s="18"/>
      <c r="C18" s="16"/>
    </row>
    <row r="19" spans="2:3" ht="12.75">
      <c r="B19" s="18"/>
      <c r="C19" s="16"/>
    </row>
    <row r="20" spans="2:3" ht="12.75">
      <c r="B20" s="18"/>
      <c r="C20" s="16"/>
    </row>
    <row r="21" spans="2:3" ht="12.75">
      <c r="B21" s="18"/>
      <c r="C21" s="16"/>
    </row>
    <row r="22" spans="2:3" ht="12.75">
      <c r="B22" s="18"/>
      <c r="C22" s="16"/>
    </row>
    <row r="23" spans="2:3" ht="12.75">
      <c r="B23" s="18"/>
      <c r="C23" s="16"/>
    </row>
    <row r="24" spans="2:3" ht="12.75">
      <c r="B24" s="18"/>
      <c r="C24" s="16"/>
    </row>
    <row r="25" spans="2:3" ht="12.75">
      <c r="B25" s="18"/>
      <c r="C25" s="16"/>
    </row>
    <row r="26" spans="2:3" ht="12.75">
      <c r="B26" s="18"/>
      <c r="C26" s="16"/>
    </row>
    <row r="27" spans="2:3" ht="12.75">
      <c r="B27" s="18"/>
      <c r="C27" s="16"/>
    </row>
  </sheetData>
  <mergeCells count="5">
    <mergeCell ref="J6:J7"/>
    <mergeCell ref="B6:B7"/>
    <mergeCell ref="C6:C7"/>
    <mergeCell ref="D6:H6"/>
    <mergeCell ref="I6:I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Gimi</cp:lastModifiedBy>
  <dcterms:created xsi:type="dcterms:W3CDTF">1980-01-03T23:03:50Z</dcterms:created>
  <dcterms:modified xsi:type="dcterms:W3CDTF">2008-01-12T20:54:03Z</dcterms:modified>
  <cp:category/>
  <cp:version/>
  <cp:contentType/>
  <cp:contentStatus/>
</cp:coreProperties>
</file>